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tabRatio="750" activeTab="4"/>
  </bookViews>
  <sheets>
    <sheet name="111 косгу 211,266" sheetId="1" r:id="rId1"/>
    <sheet name="119 косгу 213" sheetId="2" r:id="rId2"/>
    <sheet name="112,119 косгу 212,226" sheetId="3" r:id="rId3"/>
    <sheet name="247 косгу 223" sheetId="4" r:id="rId4"/>
    <sheet name="244 косгу 221,223" sheetId="5" r:id="rId5"/>
    <sheet name="244 косгу 225,226,310-345,349" sheetId="6" r:id="rId6"/>
    <sheet name="853 косгу 292" sheetId="7" r:id="rId7"/>
    <sheet name="нет 1" sheetId="8" r:id="rId8"/>
    <sheet name="нет" sheetId="9" r:id="rId9"/>
    <sheet name="Лист1" sheetId="10" r:id="rId10"/>
  </sheets>
  <definedNames>
    <definedName name="_xlnm.Print_Titles" localSheetId="4">'244 косгу 221,223'!$33:$37</definedName>
    <definedName name="_xlnm.Print_Area" localSheetId="0">'111 косгу 211,266'!$A$1:$O$58</definedName>
    <definedName name="_xlnm.Print_Area" localSheetId="7">'нет 1'!$A$1:$CH$35</definedName>
  </definedNames>
  <calcPr fullCalcOnLoad="1"/>
</workbook>
</file>

<file path=xl/comments6.xml><?xml version="1.0" encoding="utf-8"?>
<comments xmlns="http://schemas.openxmlformats.org/spreadsheetml/2006/main">
  <authors>
    <author>HP</author>
  </authors>
  <commentList>
    <comment ref="E3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ово,скат</t>
        </r>
      </text>
    </comment>
  </commentList>
</comments>
</file>

<file path=xl/sharedStrings.xml><?xml version="1.0" encoding="utf-8"?>
<sst xmlns="http://schemas.openxmlformats.org/spreadsheetml/2006/main" count="718" uniqueCount="280">
  <si>
    <t>Среднемесячный размер оплаты труда на одного работника, руб.</t>
  </si>
  <si>
    <t>всего</t>
  </si>
  <si>
    <t>х</t>
  </si>
  <si>
    <t>Наименование расходов</t>
  </si>
  <si>
    <t>Количество</t>
  </si>
  <si>
    <t>Сумма, руб.</t>
  </si>
  <si>
    <t>Наименование государственного внебюджетного фонда</t>
  </si>
  <si>
    <t>1.1.</t>
  </si>
  <si>
    <t>1.2.</t>
  </si>
  <si>
    <t>1.3.</t>
  </si>
  <si>
    <t>Наименование показателя</t>
  </si>
  <si>
    <t>Приложение 3</t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</si>
  <si>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</si>
  <si>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</si>
  <si>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>Наименование должности</t>
  </si>
  <si>
    <t>Установленная численность, единиц</t>
  </si>
  <si>
    <t>№ п/п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</si>
  <si>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</si>
  <si>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</si>
  <si>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</si>
  <si>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Фонд оплаты труда в год, руб.</t>
  </si>
  <si>
    <t>областной бюджет</t>
  </si>
  <si>
    <t>местный бюджет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</si>
  <si>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</si>
  <si>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</si>
  <si>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4=5+6+7</t>
  </si>
  <si>
    <t>1.1. Расчеты (обоснования) расходов на оплату труда (КВР 111)</t>
  </si>
  <si>
    <t>Средний размер выплат на одного работника в день, руб.</t>
  </si>
  <si>
    <t>Количество работников, чел.</t>
  </si>
  <si>
    <t>Количество дней</t>
  </si>
  <si>
    <t xml:space="preserve">Сумма, руб. </t>
  </si>
  <si>
    <t>6=3*4*5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</si>
  <si>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</si>
  <si>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</si>
  <si>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</si>
  <si>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5=3*4</t>
  </si>
  <si>
    <t>Средний размер выплат на одного человека в день, руб.</t>
  </si>
  <si>
    <t>Количество человек</t>
  </si>
  <si>
    <t>Количество платежей в год</t>
  </si>
  <si>
    <t xml:space="preserve">Цена работы (услуги), руб. </t>
  </si>
  <si>
    <t>Стоимость работ (услуг), руб.</t>
  </si>
  <si>
    <t>в том числе по источникам финасового обеспечения</t>
  </si>
  <si>
    <t>Количество номеров</t>
  </si>
  <si>
    <t>Стоимость за единицу, руб.</t>
  </si>
  <si>
    <t>Итого по КОСГУ 225:</t>
  </si>
  <si>
    <t>Итого по КОСГУ 226:</t>
  </si>
  <si>
    <t>Итого по КОСГУ 310:</t>
  </si>
  <si>
    <t>Итого по КОСГУ 341 :</t>
  </si>
  <si>
    <t>Итого по КОСГУ 342 :</t>
  </si>
  <si>
    <t>Итого по КОСГУ 343 :</t>
  </si>
  <si>
    <t>Итого по КОСГУ 344 :</t>
  </si>
  <si>
    <t>Итого по КОСГУ 347 :</t>
  </si>
  <si>
    <t>Итого по КОСГУ 266:</t>
  </si>
  <si>
    <t>1.2. Расчеты (обоснования)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 (КВР 111)</t>
  </si>
  <si>
    <t>Средний размер выплаты на одного работника, руб.</t>
  </si>
  <si>
    <t>код субсидии</t>
  </si>
  <si>
    <t>Размер базы для начисления страховых взносов, руб.</t>
  </si>
  <si>
    <t>Сумма взноса, руб.</t>
  </si>
  <si>
    <t>Код и наименование фукциональной статьи расходов</t>
  </si>
  <si>
    <t>Итого по КОСГУ 226 :</t>
  </si>
  <si>
    <t>Количество услуг перевозки</t>
  </si>
  <si>
    <t>Цена услуги перевозки, руб.</t>
  </si>
  <si>
    <t>Итого по КОСГУ 222:</t>
  </si>
  <si>
    <t>Размер потребления ресурсов</t>
  </si>
  <si>
    <t>Итого по КОСГУ 227:</t>
  </si>
  <si>
    <t>Общая сумма выплат, руб.</t>
  </si>
  <si>
    <t>Налоговая база, руб.</t>
  </si>
  <si>
    <t>Ставка налога, %</t>
  </si>
  <si>
    <t>6=3*4*5/100</t>
  </si>
  <si>
    <t>5=3*4/100</t>
  </si>
  <si>
    <t>Итого по КОСГУ 292:</t>
  </si>
  <si>
    <t>Итого по КОСГУ 293:</t>
  </si>
  <si>
    <t>Итого по КОСГУ 295:</t>
  </si>
  <si>
    <t>Сумма исчисленного налога, подлежащего уплате (государственной пошлины, штрафов (в том числе административных), пеней, иных платежей), руб.</t>
  </si>
  <si>
    <t>Общая сумма возмещения, руб.</t>
  </si>
  <si>
    <t>Средний размер одной выплаты, руб.</t>
  </si>
  <si>
    <t>Судебный акт, номер, дата</t>
  </si>
  <si>
    <t>Итого по КОСГУ 296:</t>
  </si>
  <si>
    <t>Итого по КОСГУ 297:</t>
  </si>
  <si>
    <t>Итого по КОСГУ 228:</t>
  </si>
  <si>
    <t xml:space="preserve">к Порядку </t>
  </si>
  <si>
    <t>2. Расчеты (обоснования) социальных и иных выплат населению (строка 2200)</t>
  </si>
  <si>
    <t>2.1. Расчеты (обоснования) расходов на выплату уволенным работникам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 (КВР 321)</t>
  </si>
  <si>
    <t>3. Расчеты (обоснования) на уплата налогов, сборов и иных платежей (строка 2300)</t>
  </si>
  <si>
    <t>3.1. Расчеты (обоснования) расходов на уплату налогов, сборов и иных платежей (КВР 851, 852, 853)</t>
  </si>
  <si>
    <t>4.1. Расчеты (обоснования) расходов на возмещение истцам судебных издержек на основании вступивших в законную силу судебных актов (КВР 831)</t>
  </si>
  <si>
    <t xml:space="preserve"> 4. Расчеты (обоснования) прочих выплат (кроме выплат на закупку товаров, работ, услуг) (строка 2400)</t>
  </si>
  <si>
    <t>5.1. Расчеты (обоснования) расходов на оплату работ, услуг по содержанию имущества</t>
  </si>
  <si>
    <t xml:space="preserve">5.2. Расчеты (обоснования) расходов на оплату прочих работ, услуг </t>
  </si>
  <si>
    <t>5. Расчеты (обоснования) расходов на закупку товаров, работ, услуг в целях капитального ремонта муниципального имущества (КВР 243) (строка 2630)</t>
  </si>
  <si>
    <t>6. Расчеты (обоснования) расходов на прочую закупку товаров, работ, услуг (КВР 244) (строка 2640)</t>
  </si>
  <si>
    <t xml:space="preserve">6.1. Расчеты (обоснования) расходов на оплату услуг связи </t>
  </si>
  <si>
    <t>6.2. Расчеты (обоснования) расходов на оплату транспортных услуг</t>
  </si>
  <si>
    <t>6.5. Расчеты (обоснования) расходов на оплату работ, услуг по содержанию имущества</t>
  </si>
  <si>
    <t xml:space="preserve">6.6. Расчеты (обоснования) расходов на оплату прочих работ, услуг </t>
  </si>
  <si>
    <t>6.7. Расчеты (обоснования) расходов на страхование</t>
  </si>
  <si>
    <t xml:space="preserve">6.8. Расчеты (обоснования) расходов на приобретение основных средств </t>
  </si>
  <si>
    <t xml:space="preserve">6.9. Расчеты (обоснования) расходов на приобретение материальных запасов </t>
  </si>
  <si>
    <t>7. Расчеты (обоснования) расходов на капитальные вложения в объекты муниципальной собственности (КВР 406, 407) (строка 2650)</t>
  </si>
  <si>
    <t>7.1. Расчеты (обоснования) расходов на оплату работ, услуг для целей капитальных вложений</t>
  </si>
  <si>
    <t>7.2. Расчеты (обоснования) расходов на приобретение объектов недвижимого имущества, строительство, а также на реконструкцию, техническое перевооружение, расширение, модернизацию (модернизацию с дооборудованием) основных средств, находящихся в муниципальной собственности</t>
  </si>
  <si>
    <t>7.3. Расчеты (обоснования) расходов на приобретение материальных запасов для целей капитальных вложений</t>
  </si>
  <si>
    <t>Итого по КОСГУ 213:</t>
  </si>
  <si>
    <t>Итого по КОСГУ 264:</t>
  </si>
  <si>
    <t>1.3. Расчеты (обоснования) выплат персоналу при направлении в служебные командировки (КВР 112)</t>
  </si>
  <si>
    <t>1.4. Расчеты (обоснования) выплат персоналу по уходу за ребенком (КВР 112)</t>
  </si>
  <si>
    <t>1.5. Расчеты (обоснования) выплат персоналу на прохождение медицинского осмотра (КВР 112)</t>
  </si>
  <si>
    <t>1.6. Расчеты (обоснования) выплат тренерам, спортсменам, учащимся на проезд, проживание в жилых помещениях (найм жилого помещения), питание при их направлении на различного рода мероприятия (физкультурно-спортивные мероприятия, соревнования, олимпиады и иные аналогичные мероприятия) (КВР 113)</t>
  </si>
  <si>
    <t>8=4*3*12</t>
  </si>
  <si>
    <t>Директор</t>
  </si>
  <si>
    <t>Заместитель директора по безопасности</t>
  </si>
  <si>
    <t>Главный бухгалтер</t>
  </si>
  <si>
    <t>Учитель</t>
  </si>
  <si>
    <t>Преподаватель-организатор ОБЖ</t>
  </si>
  <si>
    <t>Педагог-психолог</t>
  </si>
  <si>
    <t>Социальный педагог</t>
  </si>
  <si>
    <t>Старший вожатый</t>
  </si>
  <si>
    <t>Педагог дополнительного образования</t>
  </si>
  <si>
    <t>Бухгалтер</t>
  </si>
  <si>
    <t>Лаборант</t>
  </si>
  <si>
    <t>Рабочий по КОРЗ</t>
  </si>
  <si>
    <t>Уборщик служебных помещений</t>
  </si>
  <si>
    <t>Гардеробщик</t>
  </si>
  <si>
    <t>Воспитатель</t>
  </si>
  <si>
    <t>Дворник</t>
  </si>
  <si>
    <t>Негативное воздействие на окружающую среду (12 куб. * 12 мес. *0,18 * 1 * 1,3 * 2,67 * 248,4)</t>
  </si>
  <si>
    <t>Предоставление абонентской линии</t>
  </si>
  <si>
    <t>Местные соединения (повременный ТП)</t>
  </si>
  <si>
    <t>Внутризоновые соединения</t>
  </si>
  <si>
    <t>Радиоточки</t>
  </si>
  <si>
    <t xml:space="preserve">     Итого:</t>
  </si>
  <si>
    <t>Дератизация</t>
  </si>
  <si>
    <t>Гидропневматическая промывка</t>
  </si>
  <si>
    <t>Техническое обслуживание АИТП</t>
  </si>
  <si>
    <t>Техническое обслуживание приборов объектовых ПАК, мониторинг состояния системы АПС</t>
  </si>
  <si>
    <t xml:space="preserve">Проведение электроизмерительных работ                       </t>
  </si>
  <si>
    <t>Дезинсекция: акарицидная обработка</t>
  </si>
  <si>
    <t>Техническое обслуживание, мониторинг средств охранной сигнализации</t>
  </si>
  <si>
    <t>Санитарно-гигиенические лабораторные исследования питьевой воды, инструментальные исследования по вирусологическим показателям</t>
  </si>
  <si>
    <t>Канцелярские товары и методические материалы для учебных целей</t>
  </si>
  <si>
    <t>0702 Общее образование</t>
  </si>
  <si>
    <t>Заместитель директора по учебно-воспитательной работе</t>
  </si>
  <si>
    <t>Заместитель директора по воспитательной работе</t>
  </si>
  <si>
    <t>Обучение сотрудников, семинары (курсы по электро, теплобезопасности, ПБ, ТБ, ОТ)</t>
  </si>
  <si>
    <t>Обращение с ТКО (транспортирование, сбор, обработка, обезвреживание,захоронение, утилизация)</t>
  </si>
  <si>
    <t>Итого:</t>
  </si>
  <si>
    <t xml:space="preserve">Индексация % </t>
  </si>
  <si>
    <t>Тариф (с учетом НДС, 20%), руб.</t>
  </si>
  <si>
    <t>Стоки (2 пол)</t>
  </si>
  <si>
    <t>ХВС (2 пол)</t>
  </si>
  <si>
    <t xml:space="preserve">Опрессовка отопительной системы                                                                                                                       </t>
  </si>
  <si>
    <t xml:space="preserve"> ИТОГО КОСГУ 211 (Областной бюджет)                </t>
  </si>
  <si>
    <t xml:space="preserve"> ИТОГО КОСГУ 211 (Местный бюджет ГПД)</t>
  </si>
  <si>
    <t xml:space="preserve"> ИТОГО КОСГУ 211</t>
  </si>
  <si>
    <t xml:space="preserve"> Итого по КОСГУ 266:</t>
  </si>
  <si>
    <t>Итого по КОСГУ 226: Местный бюджет</t>
  </si>
  <si>
    <t>Итого по КОСГУ 223:</t>
  </si>
  <si>
    <t xml:space="preserve"> Итого по КОСГУ 226</t>
  </si>
  <si>
    <t>Итого по КОСГУ 310</t>
  </si>
  <si>
    <t xml:space="preserve">                    Итого по КОСГУ 221</t>
  </si>
  <si>
    <t>Телематические услуги связи (передача тревожных сигналов между ТСО Абонента и ПЦО ОВО по Киришскому району ЛО)</t>
  </si>
  <si>
    <t>Электроэнергия (возмещение)</t>
  </si>
  <si>
    <t>Дезинсекция, дезинфекция</t>
  </si>
  <si>
    <t>Охранные услуги с применением средств ТСО (КТС, охранная сигнализация, физическая охрана)</t>
  </si>
  <si>
    <t>Теплоэнергия, Гкал (возмещение)</t>
  </si>
  <si>
    <t>ХВС (возмещение)</t>
  </si>
  <si>
    <t>Стоки (возмещение)</t>
  </si>
  <si>
    <t>Секретарь руководителя</t>
  </si>
  <si>
    <t>Педагог-библиотекарь</t>
  </si>
  <si>
    <t>Техническое обслуживание системы видеонаблюдения</t>
  </si>
  <si>
    <t>Компонент на теплоноситель, куб м  (2 пол)</t>
  </si>
  <si>
    <t>6. Расчеты (обоснования) расходов на прочую закупку товаров, работ, услуг (КВР 247) (строка 2640)</t>
  </si>
  <si>
    <t>6.3.1. Расчеты (обоснования) расходов на оплату коммунальных услуг</t>
  </si>
  <si>
    <t>федеральный бюджет</t>
  </si>
  <si>
    <t xml:space="preserve"> ИТОГО КОСГУ 211 (Федеральный бюджет)                </t>
  </si>
  <si>
    <t>Проведение испытаний противопожарного водопровода, пожарных кранов</t>
  </si>
  <si>
    <t>6.3. Расчеты (обоснования) расходов на оплату коммунальных услуг (КВР 244)</t>
  </si>
  <si>
    <t>Обучение сотрудников (педагогический персонал) по ФГОС</t>
  </si>
  <si>
    <t xml:space="preserve">                 Итого по КОСГУ 346</t>
  </si>
  <si>
    <t xml:space="preserve">                 Итого по КОСГУ 349</t>
  </si>
  <si>
    <t xml:space="preserve">                           Итого по КОСГУ 225</t>
  </si>
  <si>
    <t xml:space="preserve">Компонент на теплоэнергию (ГВС при промывке), Гкал </t>
  </si>
  <si>
    <t>Средняя стоимость, руб</t>
  </si>
  <si>
    <t>Итого по КОСГУ 291:</t>
  </si>
  <si>
    <t>Плата за негативное воздействие на работу ЦСВ (возмещение)</t>
  </si>
  <si>
    <t>Компонент на теплоноситель, куб м (возмещение) 1 полугодие</t>
  </si>
  <si>
    <t xml:space="preserve">Итого по КОСГУ 212: </t>
  </si>
  <si>
    <t xml:space="preserve">Итого по КОСГУ 226: </t>
  </si>
  <si>
    <t>ГПД</t>
  </si>
  <si>
    <t>иные</t>
  </si>
  <si>
    <t>фед классное</t>
  </si>
  <si>
    <t>сод. Имущества</t>
  </si>
  <si>
    <t>лагерь</t>
  </si>
  <si>
    <t>область ЗП учеб</t>
  </si>
  <si>
    <t>Х</t>
  </si>
  <si>
    <t>Ремонт и поверка приборов учета тепловой энергии,технических монометров</t>
  </si>
  <si>
    <t xml:space="preserve">Услуги физической охраны </t>
  </si>
  <si>
    <t xml:space="preserve">                 Итого по КОСГУ 345</t>
  </si>
  <si>
    <t xml:space="preserve">Обучение санитарно-гигиеническому минимуму </t>
  </si>
  <si>
    <t>Компонент на теплоноситель, куб м (возмещение)</t>
  </si>
  <si>
    <t>Расчеты (обоснования) к плану финансово-хозяйственной деятельности муниципального учреждения по выплатам на 2024 год</t>
  </si>
  <si>
    <t>1.7. Расчет обоснований (расчетов) расходов на уплату взносов на обязательное социальное страхование (КВР 119)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</si>
  <si>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</si>
  <si>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 xml:space="preserve">в том числе:
в пределах установленной единой предельной величины базы для исчисления страховых взносов по тарифу 30,0%
</t>
  </si>
  <si>
    <t>свыше установленной единой предельной величины базы для исчисления страховых взносов по тарифу 15,1%</t>
  </si>
  <si>
    <t>с применением пониженных тарифов страховых взносов для отдельных категорий плательщиков, всего</t>
  </si>
  <si>
    <t>1.3.1</t>
  </si>
  <si>
    <t xml:space="preserve">в том числе:
по тарифу &lt;1&gt;
</t>
  </si>
  <si>
    <t>1.4</t>
  </si>
  <si>
    <t>с применением дополнительных тарифов страховых взносов для отдельных категорий плательщиков, всего</t>
  </si>
  <si>
    <t>1.4.1</t>
  </si>
  <si>
    <t>2.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</si>
  <si>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</si>
  <si>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2.1</t>
  </si>
  <si>
    <t xml:space="preserve">в том числе:
обязательное социальное страхование от несчастных случаев на производстве и профессиональных заболеваний по тарифу 0,2%
</t>
  </si>
  <si>
    <t>2.2</t>
  </si>
  <si>
    <t>обязательное социальное страхование от несчастных случаев на производстве и профессиональных заболеваний по тарифу &lt;2&gt;</t>
  </si>
  <si>
    <t>2.3</t>
  </si>
  <si>
    <t>Уточнение расчета по страховым взносам на обязательное социальное страхование, всего</t>
  </si>
  <si>
    <t>2.4</t>
  </si>
  <si>
    <t xml:space="preserve">в том числе:
корректировка округления
</t>
  </si>
  <si>
    <t>2.5</t>
  </si>
  <si>
    <t>корректировка в связи с регрессом по страховым взносам</t>
  </si>
  <si>
    <t xml:space="preserve">&lt;1&gt; Указываются страховые тарифы, установленные главой 34 Налогового кодекса Российской Федерации (Собрание законодательства Российской Федерации, 2000, N 32, ст. 3340; 2016, N 27, ст. 4176; 2022, N 48, ст. 8310) 
</t>
  </si>
  <si>
    <t xml:space="preserve">&lt;2&gt;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N 52, ст. 5592; 2022, N 52, ст. 9347).
</t>
  </si>
  <si>
    <t>Услуги междугородней связи</t>
  </si>
  <si>
    <t>субсидии 2023 на содержание имущества</t>
  </si>
  <si>
    <t>коммунальные услуги 2023</t>
  </si>
  <si>
    <t xml:space="preserve">Медицинские услуги: периодические,первичные медосмотры,                                                                                                                                                                                                                                                                                                                   лабораторные исследования на вирусологию работников 
</t>
  </si>
  <si>
    <t>Техническое обслуживание КТС,АПС и СО</t>
  </si>
  <si>
    <t>Обеспечения деятельности муниципальных учреждений общего образования (обслуживание СКУД)</t>
  </si>
  <si>
    <t>Оказание услуг по информационно-консультационному сопровождению программных продуктов</t>
  </si>
  <si>
    <t>Советника директора по воспитанию и взаимодействию с детскими общественными объединениями</t>
  </si>
  <si>
    <t>Заместитель директора по ресурсному обеспечению</t>
  </si>
  <si>
    <t>Старший методист</t>
  </si>
  <si>
    <t>Пособия по временой нетрудоспособности за счет работодателя</t>
  </si>
  <si>
    <t>4.</t>
  </si>
  <si>
    <t>Снятие на оплату взносов на дополнительные дни по уходу за детьми-инвалидами</t>
  </si>
  <si>
    <t>гпд</t>
  </si>
  <si>
    <t>ОСТАТОК</t>
  </si>
  <si>
    <t>КОСГУ</t>
  </si>
  <si>
    <t>КВР</t>
  </si>
  <si>
    <t>Проверка</t>
  </si>
  <si>
    <t>коммуналка</t>
  </si>
  <si>
    <t>Ремонт внутренних помещений под "Точку роста"</t>
  </si>
  <si>
    <t>Ремонт медицинского кабинета</t>
  </si>
  <si>
    <t>Приобретение мебели для кабинетов Точки роста</t>
  </si>
  <si>
    <t>Приобретение оборудования для кабинетов Точки роста</t>
  </si>
  <si>
    <t>Приобретение медикаментов (аптечек)</t>
  </si>
  <si>
    <t>Приобретение основных средств для мед.кабинета</t>
  </si>
  <si>
    <t>Приобретение медецинского оборудования</t>
  </si>
  <si>
    <t>иные цели</t>
  </si>
  <si>
    <t>ТР софинанс</t>
  </si>
  <si>
    <t>ТР</t>
  </si>
  <si>
    <t>Охрана</t>
  </si>
  <si>
    <t>МК софинанс</t>
  </si>
  <si>
    <t>ИНЫЕ</t>
  </si>
  <si>
    <t>Техническое обслуживание откатных ворот</t>
  </si>
  <si>
    <t>Суточные</t>
  </si>
  <si>
    <t>Возмещение стоимости проезда</t>
  </si>
  <si>
    <t>МЕСТНЫЕ</t>
  </si>
  <si>
    <t>Дипломы для награждения участников олимпиад</t>
  </si>
  <si>
    <t>Аттестаты, медали, грамоты</t>
  </si>
  <si>
    <t>Приобретение учебников</t>
  </si>
  <si>
    <t>учебные</t>
  </si>
  <si>
    <t>областные, из них:</t>
  </si>
  <si>
    <t>ОБЛАСТНЫЕ 92,9%</t>
  </si>
  <si>
    <t>Хоз.товары</t>
  </si>
  <si>
    <t>Картриджи</t>
  </si>
  <si>
    <t>Приобретение рабочих тетрадей</t>
  </si>
  <si>
    <t xml:space="preserve">Теплоэнергия, Гкал (2 пол)
(на 12 месяцев)   </t>
  </si>
  <si>
    <t xml:space="preserve">Электроэнергия    
(на 12 месяцев)                                   </t>
  </si>
  <si>
    <t xml:space="preserve">Теплоэнергия, Гкал,
(на 12 месяцев)                             </t>
  </si>
  <si>
    <t xml:space="preserve">Компонент на теплоэнергию, Гкал 
(на 11,5 месяцев)   </t>
  </si>
  <si>
    <t xml:space="preserve">Компонент на теплоэнергию, Гкал   (2 пол)
(на 11,5 месяцев)   </t>
  </si>
  <si>
    <t xml:space="preserve">Компонент на теплоноситель, куб м 
(на 11 месяцев)   </t>
  </si>
  <si>
    <t xml:space="preserve">Компонент на теплоноситель, куб м (2пол)
(на 11 месяцев)   </t>
  </si>
  <si>
    <r>
      <t xml:space="preserve">ХВС  (на 11 месяцев)                                </t>
    </r>
    <r>
      <rPr>
        <b/>
        <sz val="10"/>
        <rFont val="Times New Roman"/>
        <family val="1"/>
      </rPr>
      <t xml:space="preserve"> </t>
    </r>
  </si>
  <si>
    <t xml:space="preserve">Стоки (на 11 месяцев)       </t>
  </si>
  <si>
    <t xml:space="preserve">Плата за негативное воздействие на работу ЦСВ (на 11 месяцев)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</si>
</sst>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"/>
    <numFmt numFmtId="189" formatCode="0.0E+00"/>
    <numFmt numFmtId="190" formatCode="0E+00"/>
    <numFmt numFmtId="191" formatCode="[$-FC19]d\ mmmm\ yyyy\ &quot;г.&quot;"/>
    <numFmt numFmtId="192" formatCode="0.00000"/>
    <numFmt numFmtId="193" formatCode="000000"/>
    <numFmt numFmtId="194" formatCode="0.0000000"/>
    <numFmt numFmtId="195" formatCode="0.000000"/>
    <numFmt numFmtId="196" formatCode="#,##0.0"/>
    <numFmt numFmtId="197" formatCode="_-* #,##0.000\ _р_._-;\-* #,##0.000\ _р_._-;_-* &quot;-&quot;??\ _р_._-;_-@_-"/>
    <numFmt numFmtId="198" formatCode="_-* #,##0.0000\ _р_._-;\-* #,##0.0000\ _р_._-;_-* &quot;-&quot;??\ _р_._-;_-@_-"/>
    <numFmt numFmtId="199" formatCode="_-* #,##0.00000\ _р_._-;\-* #,##0.00000\ _р_._-;_-* &quot;-&quot;??\ _р_._-;_-@_-"/>
    <numFmt numFmtId="200" formatCode="#,##0.000"/>
    <numFmt numFmtId="201" formatCode="#,##0.0000"/>
    <numFmt numFmtId="202" formatCode="0.00000000"/>
    <numFmt numFmtId="203" formatCode="0.000000000"/>
    <numFmt numFmtId="204" formatCode="0.0000000000"/>
    <numFmt numFmtId="205" formatCode="_-* #,##0.000\ _₽_-;\-* #,##0.000\ _₽_-;_-* &quot;-&quot;??\ _₽_-;_-@_-"/>
    <numFmt numFmtId="206" formatCode="_-* #,##0.0000\ _₽_-;\-* #,##0.0000\ _₽_-;_-* &quot;-&quot;??\ _₽_-;_-@_-"/>
    <numFmt numFmtId="207" formatCode="_-* #,##0.0\ _р_._-;\-* #,##0.0\ _р_._-;_-* &quot;-&quot;??\ _р_._-;_-@_-"/>
    <numFmt numFmtId="208" formatCode="_-* #,##0\ _р_._-;\-* #,##0\ _р_._-;_-* &quot;-&quot;??\ _р_._-;_-@_-"/>
    <numFmt numFmtId="209" formatCode="_-* #,##0.000000\ _р_._-;\-* #,##0.000000\ _р_._-;_-* &quot;-&quot;??\ _р_._-;_-@_-"/>
    <numFmt numFmtId="210" formatCode="_-* #,##0.0000000\ _р_._-;\-* #,##0.0000000\ _р_._-;_-* &quot;-&quot;??\ _р_._-;_-@_-"/>
    <numFmt numFmtId="211" formatCode="_-* #,##0.00000000\ _р_._-;\-* #,##0.00000000\ _р_._-;_-* &quot;-&quot;??\ _р_._-;_-@_-"/>
    <numFmt numFmtId="212" formatCode="_-* #,##0.000000000\ _р_._-;\-* #,##0.000000000\ _р_._-;_-* &quot;-&quot;??\ _р_._-;_-@_-"/>
    <numFmt numFmtId="213" formatCode="_-* #,##0.0000000000\ _р_._-;\-* #,##0.0000000000\ _р_._-;_-* &quot;-&quot;??\ _р_._-;_-@_-"/>
    <numFmt numFmtId="214" formatCode="_-* #,##0.00000000000\ _р_._-;\-* #,##0.00000000000\ _р_._-;_-* &quot;-&quot;??\ _р_._-;_-@_-"/>
    <numFmt numFmtId="215" formatCode="_-* #,##0.000000000000\ _р_._-;\-* #,##0.000000000000\ _р_._-;_-* &quot;-&quot;??\ _р_._-;_-@_-"/>
    <numFmt numFmtId="216" formatCode="_-* #,##0.0000000000000\ _р_._-;\-* #,##0.0000000000000\ _р_._-;_-* &quot;-&quot;??\ _р_._-;_-@_-"/>
    <numFmt numFmtId="217" formatCode="_-* #,##0.00000000000000\ _р_._-;\-* #,##0.00000000000000\ _р_._-;_-* &quot;-&quot;??\ _р_._-;_-@_-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10"/>
      <color indexed="56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3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 wrapText="1"/>
    </xf>
    <xf numFmtId="186" fontId="10" fillId="0" borderId="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2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right" wrapText="1"/>
    </xf>
    <xf numFmtId="0" fontId="13" fillId="0" borderId="0" xfId="0" applyFont="1" applyAlignment="1">
      <alignment horizontal="left"/>
    </xf>
    <xf numFmtId="0" fontId="10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1" fillId="0" borderId="11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2" fontId="13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181" fontId="8" fillId="0" borderId="11" xfId="60" applyFont="1" applyBorder="1" applyAlignment="1">
      <alignment horizontal="left"/>
    </xf>
    <xf numFmtId="181" fontId="10" fillId="0" borderId="11" xfId="0" applyNumberFormat="1" applyFont="1" applyBorder="1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181" fontId="11" fillId="0" borderId="11" xfId="60" applyFont="1" applyBorder="1" applyAlignment="1">
      <alignment horizontal="center" vertical="center"/>
    </xf>
    <xf numFmtId="0" fontId="66" fillId="0" borderId="0" xfId="0" applyFont="1" applyFill="1" applyAlignment="1">
      <alignment horizontal="left"/>
    </xf>
    <xf numFmtId="0" fontId="65" fillId="0" borderId="0" xfId="0" applyFont="1" applyFill="1" applyAlignment="1">
      <alignment horizontal="left"/>
    </xf>
    <xf numFmtId="0" fontId="67" fillId="0" borderId="0" xfId="0" applyFont="1" applyAlignment="1">
      <alignment horizontal="left"/>
    </xf>
    <xf numFmtId="173" fontId="67" fillId="0" borderId="0" xfId="0" applyNumberFormat="1" applyFont="1" applyFill="1" applyAlignment="1">
      <alignment horizontal="left"/>
    </xf>
    <xf numFmtId="171" fontId="68" fillId="0" borderId="0" xfId="0" applyNumberFormat="1" applyFont="1" applyFill="1" applyAlignment="1">
      <alignment horizontal="left"/>
    </xf>
    <xf numFmtId="2" fontId="5" fillId="0" borderId="0" xfId="0" applyNumberFormat="1" applyFont="1" applyAlignment="1">
      <alignment vertical="center"/>
    </xf>
    <xf numFmtId="173" fontId="67" fillId="0" borderId="0" xfId="0" applyNumberFormat="1" applyFont="1" applyAlignment="1">
      <alignment horizontal="left"/>
    </xf>
    <xf numFmtId="2" fontId="67" fillId="0" borderId="0" xfId="0" applyNumberFormat="1" applyFont="1" applyFill="1" applyAlignment="1">
      <alignment horizontal="center"/>
    </xf>
    <xf numFmtId="2" fontId="67" fillId="0" borderId="0" xfId="0" applyNumberFormat="1" applyFont="1" applyAlignment="1">
      <alignment horizontal="left"/>
    </xf>
    <xf numFmtId="171" fontId="67" fillId="0" borderId="0" xfId="0" applyNumberFormat="1" applyFont="1" applyAlignment="1">
      <alignment horizontal="left"/>
    </xf>
    <xf numFmtId="0" fontId="8" fillId="0" borderId="11" xfId="0" applyFont="1" applyFill="1" applyBorder="1" applyAlignment="1">
      <alignment horizontal="center"/>
    </xf>
    <xf numFmtId="181" fontId="8" fillId="0" borderId="11" xfId="6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/>
    </xf>
    <xf numFmtId="2" fontId="67" fillId="0" borderId="0" xfId="0" applyNumberFormat="1" applyFont="1" applyFill="1" applyBorder="1" applyAlignment="1">
      <alignment horizontal="left"/>
    </xf>
    <xf numFmtId="0" fontId="67" fillId="0" borderId="0" xfId="0" applyFont="1" applyFill="1" applyAlignment="1">
      <alignment horizontal="left"/>
    </xf>
    <xf numFmtId="2" fontId="67" fillId="0" borderId="0" xfId="0" applyNumberFormat="1" applyFont="1" applyFill="1" applyAlignment="1">
      <alignment horizontal="left"/>
    </xf>
    <xf numFmtId="173" fontId="69" fillId="0" borderId="0" xfId="0" applyNumberFormat="1" applyFont="1" applyAlignment="1">
      <alignment horizontal="left"/>
    </xf>
    <xf numFmtId="186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181" fontId="8" fillId="0" borderId="11" xfId="6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2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4" fontId="8" fillId="0" borderId="11" xfId="0" applyNumberFormat="1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2" fontId="65" fillId="0" borderId="11" xfId="0" applyNumberFormat="1" applyFont="1" applyFill="1" applyBorder="1" applyAlignment="1">
      <alignment horizontal="center" vertical="center"/>
    </xf>
    <xf numFmtId="181" fontId="8" fillId="0" borderId="11" xfId="6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right" vertical="center"/>
    </xf>
    <xf numFmtId="2" fontId="70" fillId="0" borderId="0" xfId="0" applyNumberFormat="1" applyFont="1" applyAlignment="1">
      <alignment/>
    </xf>
    <xf numFmtId="181" fontId="71" fillId="0" borderId="0" xfId="60" applyFont="1" applyAlignment="1">
      <alignment horizontal="left"/>
    </xf>
    <xf numFmtId="9" fontId="71" fillId="0" borderId="0" xfId="0" applyNumberFormat="1" applyFont="1" applyAlignment="1">
      <alignment/>
    </xf>
    <xf numFmtId="10" fontId="71" fillId="0" borderId="0" xfId="0" applyNumberFormat="1" applyFont="1" applyAlignment="1">
      <alignment/>
    </xf>
    <xf numFmtId="2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181" fontId="10" fillId="0" borderId="11" xfId="6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81" fontId="3" fillId="0" borderId="11" xfId="60" applyFont="1" applyBorder="1" applyAlignment="1">
      <alignment/>
    </xf>
    <xf numFmtId="173" fontId="3" fillId="0" borderId="0" xfId="0" applyNumberFormat="1" applyFont="1" applyAlignment="1">
      <alignment/>
    </xf>
    <xf numFmtId="181" fontId="3" fillId="0" borderId="11" xfId="60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181" fontId="3" fillId="0" borderId="11" xfId="6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0" fontId="66" fillId="0" borderId="11" xfId="0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2" fontId="66" fillId="0" borderId="11" xfId="0" applyNumberFormat="1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181" fontId="8" fillId="33" borderId="11" xfId="60" applyFont="1" applyFill="1" applyBorder="1" applyAlignment="1">
      <alignment horizontal="center" vertical="center"/>
    </xf>
    <xf numFmtId="49" fontId="8" fillId="33" borderId="11" xfId="6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1" xfId="0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/>
    </xf>
    <xf numFmtId="181" fontId="3" fillId="0" borderId="0" xfId="60" applyFont="1" applyFill="1" applyAlignment="1">
      <alignment/>
    </xf>
    <xf numFmtId="10" fontId="8" fillId="0" borderId="0" xfId="0" applyNumberFormat="1" applyFont="1" applyAlignment="1">
      <alignment horizontal="left"/>
    </xf>
    <xf numFmtId="208" fontId="18" fillId="33" borderId="11" xfId="60" applyNumberFormat="1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>
      <alignment horizontal="center" vertical="center"/>
    </xf>
    <xf numFmtId="181" fontId="20" fillId="0" borderId="0" xfId="6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173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/>
    </xf>
    <xf numFmtId="192" fontId="8" fillId="0" borderId="13" xfId="0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2" fontId="11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/>
    </xf>
    <xf numFmtId="0" fontId="11" fillId="0" borderId="10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195" fontId="8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88" fontId="8" fillId="0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2" fontId="66" fillId="0" borderId="10" xfId="0" applyNumberFormat="1" applyFont="1" applyFill="1" applyBorder="1" applyAlignment="1">
      <alignment horizontal="center" vertical="center"/>
    </xf>
    <xf numFmtId="2" fontId="66" fillId="0" borderId="13" xfId="0" applyNumberFormat="1" applyFont="1" applyFill="1" applyBorder="1" applyAlignment="1">
      <alignment horizontal="center" vertical="center"/>
    </xf>
    <xf numFmtId="2" fontId="66" fillId="0" borderId="14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2" fontId="65" fillId="0" borderId="13" xfId="0" applyNumberFormat="1" applyFont="1" applyFill="1" applyBorder="1" applyAlignment="1">
      <alignment horizontal="center" vertical="center"/>
    </xf>
    <xf numFmtId="2" fontId="65" fillId="0" borderId="1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1" fontId="8" fillId="0" borderId="10" xfId="60" applyFont="1" applyBorder="1" applyAlignment="1">
      <alignment horizontal="center" vertical="center"/>
    </xf>
    <xf numFmtId="181" fontId="8" fillId="0" borderId="13" xfId="60" applyFont="1" applyBorder="1" applyAlignment="1">
      <alignment horizontal="center" vertical="center"/>
    </xf>
    <xf numFmtId="181" fontId="8" fillId="0" borderId="14" xfId="6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181" fontId="8" fillId="0" borderId="11" xfId="60" applyFont="1" applyFill="1" applyBorder="1" applyAlignment="1">
      <alignment horizontal="center" vertical="center"/>
    </xf>
    <xf numFmtId="181" fontId="11" fillId="0" borderId="11" xfId="6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81" fontId="8" fillId="0" borderId="10" xfId="60" applyFont="1" applyBorder="1" applyAlignment="1">
      <alignment horizontal="left" vertical="center"/>
    </xf>
    <xf numFmtId="181" fontId="8" fillId="0" borderId="13" xfId="60" applyFont="1" applyBorder="1" applyAlignment="1">
      <alignment horizontal="left" vertical="center"/>
    </xf>
    <xf numFmtId="181" fontId="8" fillId="0" borderId="14" xfId="60" applyFont="1" applyBorder="1" applyAlignment="1">
      <alignment horizontal="left" vertical="center"/>
    </xf>
    <xf numFmtId="0" fontId="67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66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vertical="center" wrapText="1"/>
    </xf>
    <xf numFmtId="2" fontId="65" fillId="34" borderId="10" xfId="0" applyNumberFormat="1" applyFont="1" applyFill="1" applyBorder="1" applyAlignment="1">
      <alignment horizontal="center" vertical="center"/>
    </xf>
    <xf numFmtId="2" fontId="65" fillId="34" borderId="13" xfId="0" applyNumberFormat="1" applyFont="1" applyFill="1" applyBorder="1" applyAlignment="1">
      <alignment horizontal="center" vertical="center"/>
    </xf>
    <xf numFmtId="2" fontId="65" fillId="34" borderId="1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2" fontId="8" fillId="4" borderId="11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2" fontId="65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0" fontId="66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7" fillId="0" borderId="11" xfId="0" applyFont="1" applyBorder="1" applyAlignment="1">
      <alignment horizontal="left" vertical="center" wrapText="1"/>
    </xf>
    <xf numFmtId="181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81" fontId="8" fillId="0" borderId="11" xfId="6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95"/>
  <sheetViews>
    <sheetView zoomScale="130" zoomScaleNormal="130" zoomScaleSheetLayoutView="55" zoomScalePageLayoutView="0" workbookViewId="0" topLeftCell="C7">
      <selection activeCell="E44" sqref="E44:O45"/>
    </sheetView>
  </sheetViews>
  <sheetFormatPr defaultColWidth="1.12109375" defaultRowHeight="12.75"/>
  <cols>
    <col min="1" max="1" width="4.00390625" style="1" customWidth="1"/>
    <col min="2" max="2" width="28.125" style="1" customWidth="1"/>
    <col min="3" max="3" width="13.375" style="1" customWidth="1"/>
    <col min="4" max="4" width="11.125" style="1" customWidth="1"/>
    <col min="5" max="5" width="12.875" style="1" customWidth="1"/>
    <col min="6" max="6" width="12.25390625" style="1" customWidth="1"/>
    <col min="7" max="7" width="13.875" style="1" customWidth="1"/>
    <col min="8" max="8" width="17.75390625" style="1" customWidth="1"/>
    <col min="9" max="9" width="18.625" style="1" customWidth="1"/>
    <col min="10" max="10" width="12.75390625" style="1" customWidth="1"/>
    <col min="11" max="11" width="13.75390625" style="1" customWidth="1"/>
    <col min="12" max="12" width="11.00390625" style="1" customWidth="1"/>
    <col min="13" max="13" width="12.375" style="1" customWidth="1"/>
    <col min="14" max="14" width="12.00390625" style="1" customWidth="1"/>
    <col min="15" max="15" width="12.875" style="1" customWidth="1"/>
    <col min="16" max="16" width="4.25390625" style="1" customWidth="1"/>
    <col min="17" max="16384" width="1.12109375" style="1" customWidth="1"/>
  </cols>
  <sheetData>
    <row r="1" s="2" customFormat="1" ht="22.5" customHeight="1">
      <c r="O1" s="23" t="s">
        <v>11</v>
      </c>
    </row>
    <row r="2" s="2" customFormat="1" ht="15.75">
      <c r="O2" s="23" t="s">
        <v>80</v>
      </c>
    </row>
    <row r="3" s="10" customFormat="1" ht="12.75" customHeight="1">
      <c r="O3" s="3"/>
    </row>
    <row r="5" spans="1:15" s="5" customFormat="1" ht="15.75">
      <c r="A5" s="180" t="s">
        <v>200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8" s="8" customFormat="1" ht="16.5" customHeight="1">
      <c r="A6" s="7"/>
      <c r="B6" s="7"/>
      <c r="C6" s="7"/>
      <c r="D6" s="7"/>
      <c r="E6" s="7"/>
      <c r="F6" s="7"/>
      <c r="G6" s="7"/>
      <c r="H6" s="7"/>
    </row>
    <row r="7" spans="1:15" s="8" customFormat="1" ht="17.25" customHeight="1">
      <c r="A7" s="5" t="s">
        <v>58</v>
      </c>
      <c r="B7" s="7"/>
      <c r="C7" s="7"/>
      <c r="D7" s="7"/>
      <c r="E7" s="7"/>
      <c r="F7" s="19"/>
      <c r="G7" s="181" t="s">
        <v>140</v>
      </c>
      <c r="H7" s="181"/>
      <c r="I7" s="181"/>
      <c r="J7" s="181"/>
      <c r="K7" s="181"/>
      <c r="L7" s="181"/>
      <c r="M7" s="181"/>
      <c r="N7" s="181"/>
      <c r="O7" s="181"/>
    </row>
    <row r="8" spans="1:8" s="8" customFormat="1" ht="15.75" customHeight="1">
      <c r="A8" s="7"/>
      <c r="B8" s="7"/>
      <c r="C8" s="7"/>
      <c r="D8" s="7"/>
      <c r="E8" s="7"/>
      <c r="F8" s="7"/>
      <c r="G8" s="7"/>
      <c r="H8" s="7"/>
    </row>
    <row r="9" spans="1:8" s="5" customFormat="1" ht="15.75">
      <c r="A9" s="21" t="s">
        <v>12</v>
      </c>
      <c r="B9" s="21"/>
      <c r="C9" s="21"/>
      <c r="D9" s="21"/>
      <c r="E9" s="21"/>
      <c r="F9" s="21"/>
      <c r="G9" s="21"/>
      <c r="H9" s="21"/>
    </row>
    <row r="10" s="9" customFormat="1" ht="12.75"/>
    <row r="11" spans="1:15" s="77" customFormat="1" ht="15.75">
      <c r="A11" s="63" t="s">
        <v>26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="9" customFormat="1" ht="12.75"/>
    <row r="13" spans="1:15" s="9" customFormat="1" ht="29.25" customHeight="1">
      <c r="A13" s="179" t="s">
        <v>16</v>
      </c>
      <c r="B13" s="196" t="s">
        <v>14</v>
      </c>
      <c r="C13" s="179" t="s">
        <v>15</v>
      </c>
      <c r="D13" s="191" t="s">
        <v>0</v>
      </c>
      <c r="E13" s="191"/>
      <c r="F13" s="191"/>
      <c r="G13" s="191"/>
      <c r="H13" s="179" t="s">
        <v>20</v>
      </c>
      <c r="I13" s="184" t="s">
        <v>41</v>
      </c>
      <c r="J13" s="184"/>
      <c r="K13" s="184"/>
      <c r="L13" s="184"/>
      <c r="M13" s="184"/>
      <c r="N13" s="184"/>
      <c r="O13" s="184"/>
    </row>
    <row r="14" spans="1:15" s="9" customFormat="1" ht="76.5" customHeight="1">
      <c r="A14" s="179"/>
      <c r="B14" s="196"/>
      <c r="C14" s="179"/>
      <c r="D14" s="179" t="s">
        <v>1</v>
      </c>
      <c r="E14" s="179" t="s">
        <v>17</v>
      </c>
      <c r="F14" s="179" t="s">
        <v>18</v>
      </c>
      <c r="G14" s="179" t="s">
        <v>19</v>
      </c>
      <c r="H14" s="179"/>
      <c r="I14" s="179" t="s">
        <v>13</v>
      </c>
      <c r="J14" s="179"/>
      <c r="K14" s="179"/>
      <c r="L14" s="170" t="s">
        <v>23</v>
      </c>
      <c r="M14" s="199"/>
      <c r="N14" s="171"/>
      <c r="O14" s="195" t="s">
        <v>24</v>
      </c>
    </row>
    <row r="15" spans="1:15" s="9" customFormat="1" ht="47.25" customHeight="1">
      <c r="A15" s="179"/>
      <c r="B15" s="196"/>
      <c r="C15" s="179"/>
      <c r="D15" s="179"/>
      <c r="E15" s="179"/>
      <c r="F15" s="179"/>
      <c r="G15" s="179"/>
      <c r="H15" s="179"/>
      <c r="I15" s="15" t="s">
        <v>21</v>
      </c>
      <c r="J15" s="15" t="s">
        <v>22</v>
      </c>
      <c r="K15" s="15" t="s">
        <v>173</v>
      </c>
      <c r="L15" s="15" t="s">
        <v>55</v>
      </c>
      <c r="M15" s="15" t="s">
        <v>21</v>
      </c>
      <c r="N15" s="15" t="s">
        <v>22</v>
      </c>
      <c r="O15" s="195"/>
    </row>
    <row r="16" spans="1:15" s="9" customFormat="1" ht="12.75">
      <c r="A16" s="17">
        <v>1</v>
      </c>
      <c r="B16" s="17">
        <v>2</v>
      </c>
      <c r="C16" s="17">
        <v>3</v>
      </c>
      <c r="D16" s="17" t="s">
        <v>25</v>
      </c>
      <c r="E16" s="17">
        <v>5</v>
      </c>
      <c r="F16" s="17">
        <v>6</v>
      </c>
      <c r="G16" s="17">
        <v>7</v>
      </c>
      <c r="H16" s="17" t="s">
        <v>108</v>
      </c>
      <c r="I16" s="16">
        <v>9</v>
      </c>
      <c r="J16" s="16">
        <v>10</v>
      </c>
      <c r="K16" s="16">
        <v>11</v>
      </c>
      <c r="L16" s="16"/>
      <c r="M16" s="16">
        <v>12</v>
      </c>
      <c r="N16" s="16">
        <v>13</v>
      </c>
      <c r="O16" s="16">
        <v>14</v>
      </c>
    </row>
    <row r="17" spans="1:15" s="9" customFormat="1" ht="12.75" hidden="1">
      <c r="A17" s="17">
        <v>1</v>
      </c>
      <c r="B17" s="44" t="s">
        <v>109</v>
      </c>
      <c r="C17" s="28">
        <v>1</v>
      </c>
      <c r="D17" s="27">
        <f>E17+F17+G17</f>
        <v>0</v>
      </c>
      <c r="E17" s="27"/>
      <c r="F17" s="28"/>
      <c r="G17" s="27"/>
      <c r="H17" s="27">
        <f>D17*C17*12</f>
        <v>0</v>
      </c>
      <c r="I17" s="27"/>
      <c r="J17" s="27"/>
      <c r="K17" s="17"/>
      <c r="L17" s="17"/>
      <c r="M17" s="17"/>
      <c r="N17" s="17"/>
      <c r="O17" s="17"/>
    </row>
    <row r="18" spans="1:15" s="9" customFormat="1" ht="25.5" hidden="1">
      <c r="A18" s="17">
        <v>2</v>
      </c>
      <c r="B18" s="29" t="s">
        <v>141</v>
      </c>
      <c r="C18" s="28">
        <v>2</v>
      </c>
      <c r="D18" s="27">
        <f>E18+F18+G18</f>
        <v>0</v>
      </c>
      <c r="E18" s="124"/>
      <c r="F18" s="28"/>
      <c r="G18" s="27"/>
      <c r="H18" s="27">
        <f>D18*C18*12</f>
        <v>0</v>
      </c>
      <c r="I18" s="27"/>
      <c r="J18" s="27"/>
      <c r="K18" s="17"/>
      <c r="L18" s="17"/>
      <c r="M18" s="17"/>
      <c r="N18" s="17"/>
      <c r="O18" s="17"/>
    </row>
    <row r="19" spans="1:15" s="9" customFormat="1" ht="25.5" hidden="1">
      <c r="A19" s="17">
        <v>3</v>
      </c>
      <c r="B19" s="29" t="s">
        <v>142</v>
      </c>
      <c r="C19" s="28">
        <v>1</v>
      </c>
      <c r="D19" s="27">
        <f aca="true" t="shared" si="0" ref="D19:D41">E19+F19+G19</f>
        <v>0</v>
      </c>
      <c r="E19" s="124"/>
      <c r="F19" s="28"/>
      <c r="G19" s="27"/>
      <c r="H19" s="27">
        <f>D19*C19*12</f>
        <v>0</v>
      </c>
      <c r="I19" s="27"/>
      <c r="J19" s="27"/>
      <c r="K19" s="17"/>
      <c r="L19" s="17"/>
      <c r="M19" s="17"/>
      <c r="N19" s="17"/>
      <c r="O19" s="17"/>
    </row>
    <row r="20" spans="1:15" s="9" customFormat="1" ht="15" customHeight="1" hidden="1">
      <c r="A20" s="17">
        <v>4</v>
      </c>
      <c r="B20" s="29" t="s">
        <v>233</v>
      </c>
      <c r="C20" s="28">
        <v>1</v>
      </c>
      <c r="D20" s="27">
        <f t="shared" si="0"/>
        <v>0</v>
      </c>
      <c r="E20" s="124"/>
      <c r="F20" s="28"/>
      <c r="G20" s="27"/>
      <c r="H20" s="27">
        <f aca="true" t="shared" si="1" ref="H20:H41">D20*C20*12</f>
        <v>0</v>
      </c>
      <c r="I20" s="27"/>
      <c r="J20" s="27"/>
      <c r="K20" s="17"/>
      <c r="L20" s="17"/>
      <c r="M20" s="17"/>
      <c r="N20" s="17"/>
      <c r="O20" s="17"/>
    </row>
    <row r="21" spans="1:15" s="9" customFormat="1" ht="25.5" hidden="1">
      <c r="A21" s="17">
        <v>5</v>
      </c>
      <c r="B21" s="29" t="s">
        <v>110</v>
      </c>
      <c r="C21" s="28">
        <v>0.5</v>
      </c>
      <c r="D21" s="27">
        <f t="shared" si="0"/>
        <v>0</v>
      </c>
      <c r="E21" s="124"/>
      <c r="F21" s="28"/>
      <c r="G21" s="27"/>
      <c r="H21" s="27">
        <f t="shared" si="1"/>
        <v>0</v>
      </c>
      <c r="I21" s="27"/>
      <c r="J21" s="27"/>
      <c r="K21" s="17"/>
      <c r="L21" s="17"/>
      <c r="M21" s="17"/>
      <c r="N21" s="17"/>
      <c r="O21" s="17"/>
    </row>
    <row r="22" spans="1:15" s="9" customFormat="1" ht="51" hidden="1">
      <c r="A22" s="28">
        <v>6</v>
      </c>
      <c r="B22" s="29" t="s">
        <v>232</v>
      </c>
      <c r="C22" s="28">
        <v>0.5</v>
      </c>
      <c r="D22" s="27">
        <f>E22+F22+G22</f>
        <v>0</v>
      </c>
      <c r="E22" s="27"/>
      <c r="F22" s="28"/>
      <c r="G22" s="27"/>
      <c r="H22" s="27">
        <f t="shared" si="1"/>
        <v>0</v>
      </c>
      <c r="I22" s="27"/>
      <c r="J22" s="27"/>
      <c r="K22" s="28"/>
      <c r="L22" s="28"/>
      <c r="M22" s="28"/>
      <c r="N22" s="28"/>
      <c r="O22" s="28"/>
    </row>
    <row r="23" spans="1:15" s="9" customFormat="1" ht="12.75" hidden="1">
      <c r="A23" s="17">
        <v>7</v>
      </c>
      <c r="B23" s="29" t="s">
        <v>234</v>
      </c>
      <c r="C23" s="28">
        <v>1</v>
      </c>
      <c r="D23" s="27">
        <f t="shared" si="0"/>
        <v>0</v>
      </c>
      <c r="E23" s="27"/>
      <c r="F23" s="28"/>
      <c r="G23" s="27"/>
      <c r="H23" s="27">
        <f t="shared" si="1"/>
        <v>0</v>
      </c>
      <c r="I23" s="27"/>
      <c r="J23" s="27"/>
      <c r="K23" s="17"/>
      <c r="L23" s="17"/>
      <c r="M23" s="17"/>
      <c r="N23" s="17"/>
      <c r="O23" s="17"/>
    </row>
    <row r="24" spans="1:15" s="9" customFormat="1" ht="12.75" hidden="1">
      <c r="A24" s="17">
        <v>8</v>
      </c>
      <c r="B24" s="29" t="s">
        <v>111</v>
      </c>
      <c r="C24" s="28">
        <v>1</v>
      </c>
      <c r="D24" s="27">
        <f>E24+F24+G24</f>
        <v>0</v>
      </c>
      <c r="E24" s="28"/>
      <c r="F24" s="28"/>
      <c r="G24" s="27"/>
      <c r="H24" s="27">
        <f t="shared" si="1"/>
        <v>0</v>
      </c>
      <c r="I24" s="27"/>
      <c r="J24" s="27"/>
      <c r="K24" s="17"/>
      <c r="L24" s="17"/>
      <c r="M24" s="17"/>
      <c r="N24" s="17"/>
      <c r="O24" s="17"/>
    </row>
    <row r="25" spans="1:15" s="9" customFormat="1" ht="12.75" hidden="1">
      <c r="A25" s="17">
        <v>9</v>
      </c>
      <c r="B25" s="29" t="s">
        <v>112</v>
      </c>
      <c r="C25" s="28">
        <v>62.62</v>
      </c>
      <c r="D25" s="27">
        <f>E25+F25+G25</f>
        <v>0</v>
      </c>
      <c r="E25" s="27"/>
      <c r="F25" s="28"/>
      <c r="G25" s="27"/>
      <c r="H25" s="27">
        <f t="shared" si="1"/>
        <v>0</v>
      </c>
      <c r="I25" s="103"/>
      <c r="J25" s="27"/>
      <c r="K25" s="24"/>
      <c r="L25" s="78"/>
      <c r="M25" s="24"/>
      <c r="N25" s="24"/>
      <c r="O25" s="17"/>
    </row>
    <row r="26" spans="1:15" s="9" customFormat="1" ht="12.75" hidden="1">
      <c r="A26" s="17">
        <v>10</v>
      </c>
      <c r="B26" s="29" t="s">
        <v>112</v>
      </c>
      <c r="C26" s="28">
        <v>6.49</v>
      </c>
      <c r="D26" s="27">
        <f t="shared" si="0"/>
        <v>0</v>
      </c>
      <c r="E26" s="27"/>
      <c r="F26" s="28"/>
      <c r="G26" s="27"/>
      <c r="H26" s="27">
        <f t="shared" si="1"/>
        <v>0</v>
      </c>
      <c r="I26" s="103"/>
      <c r="J26" s="27"/>
      <c r="K26" s="17"/>
      <c r="L26" s="42"/>
      <c r="M26" s="17"/>
      <c r="N26" s="17"/>
      <c r="O26" s="17"/>
    </row>
    <row r="27" spans="1:15" s="9" customFormat="1" ht="12.75" hidden="1">
      <c r="A27" s="17">
        <v>11</v>
      </c>
      <c r="B27" s="29" t="s">
        <v>113</v>
      </c>
      <c r="C27" s="28">
        <v>1</v>
      </c>
      <c r="D27" s="27">
        <f t="shared" si="0"/>
        <v>0</v>
      </c>
      <c r="E27" s="27"/>
      <c r="F27" s="27"/>
      <c r="G27" s="27"/>
      <c r="H27" s="27">
        <f t="shared" si="1"/>
        <v>0</v>
      </c>
      <c r="I27" s="27"/>
      <c r="J27" s="27"/>
      <c r="K27" s="17"/>
      <c r="L27" s="17"/>
      <c r="M27" s="17"/>
      <c r="N27" s="17"/>
      <c r="O27" s="17"/>
    </row>
    <row r="28" spans="1:15" s="9" customFormat="1" ht="12.75" hidden="1">
      <c r="A28" s="17">
        <v>12</v>
      </c>
      <c r="B28" s="29" t="s">
        <v>114</v>
      </c>
      <c r="C28" s="28">
        <v>1.5</v>
      </c>
      <c r="D28" s="27">
        <f t="shared" si="0"/>
        <v>0</v>
      </c>
      <c r="E28" s="27"/>
      <c r="F28" s="27"/>
      <c r="G28" s="27"/>
      <c r="H28" s="27">
        <f t="shared" si="1"/>
        <v>0</v>
      </c>
      <c r="I28" s="27"/>
      <c r="J28" s="27"/>
      <c r="K28" s="17"/>
      <c r="L28" s="17"/>
      <c r="M28" s="17"/>
      <c r="N28" s="17"/>
      <c r="O28" s="17"/>
    </row>
    <row r="29" spans="1:15" s="9" customFormat="1" ht="12.75" hidden="1">
      <c r="A29" s="17">
        <v>13</v>
      </c>
      <c r="B29" s="29" t="s">
        <v>115</v>
      </c>
      <c r="C29" s="28">
        <v>1</v>
      </c>
      <c r="D29" s="27">
        <f t="shared" si="0"/>
        <v>0</v>
      </c>
      <c r="E29" s="27"/>
      <c r="F29" s="28"/>
      <c r="G29" s="27"/>
      <c r="H29" s="27">
        <f t="shared" si="1"/>
        <v>0</v>
      </c>
      <c r="I29" s="27"/>
      <c r="J29" s="27"/>
      <c r="K29" s="17"/>
      <c r="L29" s="17"/>
      <c r="M29" s="17"/>
      <c r="N29" s="17"/>
      <c r="O29" s="17"/>
    </row>
    <row r="30" spans="1:15" s="9" customFormat="1" ht="12.75" hidden="1">
      <c r="A30" s="17">
        <v>14</v>
      </c>
      <c r="B30" s="29" t="s">
        <v>168</v>
      </c>
      <c r="C30" s="28">
        <v>1.5</v>
      </c>
      <c r="D30" s="27">
        <f t="shared" si="0"/>
        <v>0</v>
      </c>
      <c r="E30" s="27"/>
      <c r="F30" s="28"/>
      <c r="G30" s="27"/>
      <c r="H30" s="27">
        <f t="shared" si="1"/>
        <v>0</v>
      </c>
      <c r="I30" s="27"/>
      <c r="J30" s="27"/>
      <c r="K30" s="17"/>
      <c r="L30" s="17"/>
      <c r="M30" s="17"/>
      <c r="N30" s="17"/>
      <c r="O30" s="17"/>
    </row>
    <row r="31" spans="1:15" s="9" customFormat="1" ht="12.75" hidden="1">
      <c r="A31" s="17">
        <v>15</v>
      </c>
      <c r="B31" s="29" t="s">
        <v>116</v>
      </c>
      <c r="C31" s="28">
        <v>2</v>
      </c>
      <c r="D31" s="27">
        <f t="shared" si="0"/>
        <v>0</v>
      </c>
      <c r="E31" s="27"/>
      <c r="F31" s="28"/>
      <c r="G31" s="27"/>
      <c r="H31" s="27">
        <f t="shared" si="1"/>
        <v>0</v>
      </c>
      <c r="I31" s="27"/>
      <c r="J31" s="27"/>
      <c r="K31" s="17"/>
      <c r="L31" s="17"/>
      <c r="M31" s="17"/>
      <c r="N31" s="17"/>
      <c r="O31" s="17"/>
    </row>
    <row r="32" spans="1:15" s="9" customFormat="1" ht="14.25" customHeight="1" hidden="1">
      <c r="A32" s="17">
        <v>16</v>
      </c>
      <c r="B32" s="29" t="s">
        <v>117</v>
      </c>
      <c r="C32" s="28">
        <v>2.66</v>
      </c>
      <c r="D32" s="27">
        <f t="shared" si="0"/>
        <v>0</v>
      </c>
      <c r="E32" s="27"/>
      <c r="F32" s="28"/>
      <c r="G32" s="27"/>
      <c r="H32" s="27">
        <f t="shared" si="1"/>
        <v>0</v>
      </c>
      <c r="I32" s="27"/>
      <c r="J32" s="27"/>
      <c r="K32" s="17"/>
      <c r="L32" s="17"/>
      <c r="M32" s="17"/>
      <c r="N32" s="17"/>
      <c r="O32" s="17"/>
    </row>
    <row r="33" spans="1:15" s="9" customFormat="1" ht="25.5" hidden="1">
      <c r="A33" s="17">
        <v>17</v>
      </c>
      <c r="B33" s="29" t="s">
        <v>117</v>
      </c>
      <c r="C33" s="28">
        <v>0.51</v>
      </c>
      <c r="D33" s="27">
        <f t="shared" si="0"/>
        <v>0</v>
      </c>
      <c r="E33" s="27"/>
      <c r="F33" s="28"/>
      <c r="G33" s="28"/>
      <c r="H33" s="27">
        <f t="shared" si="1"/>
        <v>0</v>
      </c>
      <c r="I33" s="27"/>
      <c r="J33" s="27"/>
      <c r="K33" s="17"/>
      <c r="L33" s="17"/>
      <c r="M33" s="17"/>
      <c r="N33" s="17"/>
      <c r="O33" s="17"/>
    </row>
    <row r="34" spans="1:15" s="9" customFormat="1" ht="12.75" hidden="1">
      <c r="A34" s="17">
        <v>18</v>
      </c>
      <c r="B34" s="29" t="s">
        <v>118</v>
      </c>
      <c r="C34" s="28">
        <v>1</v>
      </c>
      <c r="D34" s="27">
        <f t="shared" si="0"/>
        <v>0</v>
      </c>
      <c r="E34" s="27"/>
      <c r="F34" s="28"/>
      <c r="G34" s="28"/>
      <c r="H34" s="27">
        <f t="shared" si="1"/>
        <v>0</v>
      </c>
      <c r="I34" s="27"/>
      <c r="J34" s="27"/>
      <c r="K34" s="17"/>
      <c r="L34" s="17"/>
      <c r="M34" s="17"/>
      <c r="N34" s="17"/>
      <c r="O34" s="17"/>
    </row>
    <row r="35" spans="1:15" s="9" customFormat="1" ht="12.75" hidden="1">
      <c r="A35" s="17">
        <v>19</v>
      </c>
      <c r="B35" s="29" t="s">
        <v>119</v>
      </c>
      <c r="C35" s="28">
        <v>4</v>
      </c>
      <c r="D35" s="27">
        <f t="shared" si="0"/>
        <v>0</v>
      </c>
      <c r="E35" s="27"/>
      <c r="F35" s="28"/>
      <c r="G35" s="27"/>
      <c r="H35" s="27">
        <f t="shared" si="1"/>
        <v>0</v>
      </c>
      <c r="I35" s="27"/>
      <c r="J35" s="27"/>
      <c r="K35" s="17"/>
      <c r="L35" s="17"/>
      <c r="M35" s="17"/>
      <c r="N35" s="17"/>
      <c r="O35" s="17"/>
    </row>
    <row r="36" spans="1:15" s="9" customFormat="1" ht="12.75" hidden="1">
      <c r="A36" s="17">
        <v>20</v>
      </c>
      <c r="B36" s="29" t="s">
        <v>167</v>
      </c>
      <c r="C36" s="28">
        <v>1</v>
      </c>
      <c r="D36" s="27">
        <f t="shared" si="0"/>
        <v>0</v>
      </c>
      <c r="E36" s="27"/>
      <c r="F36" s="28"/>
      <c r="G36" s="27"/>
      <c r="H36" s="27">
        <f t="shared" si="1"/>
        <v>0</v>
      </c>
      <c r="I36" s="27"/>
      <c r="J36" s="27"/>
      <c r="K36" s="17"/>
      <c r="L36" s="17"/>
      <c r="M36" s="17"/>
      <c r="N36" s="17"/>
      <c r="O36" s="17"/>
    </row>
    <row r="37" spans="1:15" s="9" customFormat="1" ht="12.75" hidden="1">
      <c r="A37" s="17">
        <v>21</v>
      </c>
      <c r="B37" s="29" t="s">
        <v>120</v>
      </c>
      <c r="C37" s="28">
        <v>2</v>
      </c>
      <c r="D37" s="27">
        <f t="shared" si="0"/>
        <v>0</v>
      </c>
      <c r="E37" s="27"/>
      <c r="F37" s="28"/>
      <c r="G37" s="27"/>
      <c r="H37" s="27">
        <f t="shared" si="1"/>
        <v>0</v>
      </c>
      <c r="I37" s="27"/>
      <c r="J37" s="27"/>
      <c r="K37" s="17"/>
      <c r="L37" s="17"/>
      <c r="M37" s="17"/>
      <c r="N37" s="17"/>
      <c r="O37" s="17"/>
    </row>
    <row r="38" spans="1:15" s="9" customFormat="1" ht="12.75" hidden="1">
      <c r="A38" s="17">
        <v>22</v>
      </c>
      <c r="B38" s="29" t="s">
        <v>121</v>
      </c>
      <c r="C38" s="28">
        <v>9</v>
      </c>
      <c r="D38" s="27">
        <f t="shared" si="0"/>
        <v>0</v>
      </c>
      <c r="E38" s="27"/>
      <c r="F38" s="28"/>
      <c r="G38" s="27"/>
      <c r="H38" s="27">
        <f t="shared" si="1"/>
        <v>0</v>
      </c>
      <c r="I38" s="27"/>
      <c r="J38" s="27"/>
      <c r="K38" s="17"/>
      <c r="L38" s="17"/>
      <c r="M38" s="17"/>
      <c r="N38" s="17"/>
      <c r="O38" s="17"/>
    </row>
    <row r="39" spans="1:15" s="9" customFormat="1" ht="12.75" hidden="1">
      <c r="A39" s="17">
        <v>23</v>
      </c>
      <c r="B39" s="29" t="s">
        <v>121</v>
      </c>
      <c r="C39" s="28">
        <v>11.4</v>
      </c>
      <c r="D39" s="27">
        <f t="shared" si="0"/>
        <v>0</v>
      </c>
      <c r="E39" s="27"/>
      <c r="F39" s="28"/>
      <c r="G39" s="27"/>
      <c r="H39" s="27">
        <f t="shared" si="1"/>
        <v>0</v>
      </c>
      <c r="I39" s="27"/>
      <c r="J39" s="27"/>
      <c r="K39" s="17"/>
      <c r="L39" s="17"/>
      <c r="M39" s="17"/>
      <c r="N39" s="17"/>
      <c r="O39" s="17"/>
    </row>
    <row r="40" spans="1:15" s="9" customFormat="1" ht="12.75" hidden="1">
      <c r="A40" s="17">
        <v>24</v>
      </c>
      <c r="B40" s="29" t="s">
        <v>124</v>
      </c>
      <c r="C40" s="28">
        <v>3.8</v>
      </c>
      <c r="D40" s="27">
        <f t="shared" si="0"/>
        <v>0</v>
      </c>
      <c r="E40" s="27"/>
      <c r="F40" s="28"/>
      <c r="G40" s="27"/>
      <c r="H40" s="27">
        <f t="shared" si="1"/>
        <v>0</v>
      </c>
      <c r="I40" s="27"/>
      <c r="J40" s="27"/>
      <c r="K40" s="17"/>
      <c r="L40" s="17"/>
      <c r="M40" s="17"/>
      <c r="N40" s="17"/>
      <c r="O40" s="17"/>
    </row>
    <row r="41" spans="1:15" s="9" customFormat="1" ht="12.75" hidden="1">
      <c r="A41" s="17">
        <v>25</v>
      </c>
      <c r="B41" s="29" t="s">
        <v>122</v>
      </c>
      <c r="C41" s="28">
        <v>3</v>
      </c>
      <c r="D41" s="27">
        <f t="shared" si="0"/>
        <v>0</v>
      </c>
      <c r="E41" s="27"/>
      <c r="F41" s="28"/>
      <c r="G41" s="27"/>
      <c r="H41" s="27">
        <f t="shared" si="1"/>
        <v>0</v>
      </c>
      <c r="I41" s="27"/>
      <c r="J41" s="27"/>
      <c r="K41" s="17"/>
      <c r="L41" s="17"/>
      <c r="M41" s="17"/>
      <c r="N41" s="17"/>
      <c r="O41" s="17"/>
    </row>
    <row r="42" spans="1:15" s="32" customFormat="1" ht="1.5" customHeight="1" hidden="1">
      <c r="A42" s="51"/>
      <c r="B42" s="73" t="s">
        <v>151</v>
      </c>
      <c r="C42" s="51">
        <f>SUM(C17:C41)</f>
        <v>122.48</v>
      </c>
      <c r="D42" s="51" t="s">
        <v>2</v>
      </c>
      <c r="E42" s="51" t="s">
        <v>2</v>
      </c>
      <c r="F42" s="51" t="s">
        <v>2</v>
      </c>
      <c r="G42" s="51" t="s">
        <v>2</v>
      </c>
      <c r="H42" s="91">
        <f>I42</f>
        <v>0</v>
      </c>
      <c r="I42" s="91">
        <f>SUM(I17:I41)</f>
        <v>0</v>
      </c>
      <c r="J42" s="50" t="s">
        <v>2</v>
      </c>
      <c r="K42" s="50" t="s">
        <v>2</v>
      </c>
      <c r="L42" s="50" t="s">
        <v>2</v>
      </c>
      <c r="M42" s="50" t="s">
        <v>2</v>
      </c>
      <c r="N42" s="50" t="s">
        <v>2</v>
      </c>
      <c r="O42" s="50" t="s">
        <v>2</v>
      </c>
    </row>
    <row r="43" spans="1:15" s="32" customFormat="1" ht="28.5" hidden="1">
      <c r="A43" s="51"/>
      <c r="B43" s="73" t="s">
        <v>174</v>
      </c>
      <c r="C43" s="51"/>
      <c r="D43" s="51" t="s">
        <v>2</v>
      </c>
      <c r="E43" s="51" t="s">
        <v>2</v>
      </c>
      <c r="F43" s="51" t="s">
        <v>2</v>
      </c>
      <c r="G43" s="51" t="s">
        <v>2</v>
      </c>
      <c r="H43" s="50">
        <f>K43</f>
        <v>0</v>
      </c>
      <c r="I43" s="50" t="s">
        <v>2</v>
      </c>
      <c r="J43" s="50" t="s">
        <v>2</v>
      </c>
      <c r="K43" s="50">
        <f>SUM(K17:K41)</f>
        <v>0</v>
      </c>
      <c r="L43" s="50" t="s">
        <v>2</v>
      </c>
      <c r="M43" s="50" t="s">
        <v>2</v>
      </c>
      <c r="N43" s="50" t="s">
        <v>2</v>
      </c>
      <c r="O43" s="50" t="s">
        <v>2</v>
      </c>
    </row>
    <row r="44" spans="1:15" s="9" customFormat="1" ht="26.25" customHeight="1">
      <c r="A44" s="28">
        <v>1</v>
      </c>
      <c r="B44" s="29" t="s">
        <v>123</v>
      </c>
      <c r="C44" s="28">
        <v>2</v>
      </c>
      <c r="D44" s="27">
        <f>E44+F44+G44</f>
        <v>31297.111</v>
      </c>
      <c r="E44" s="27">
        <v>23303.5</v>
      </c>
      <c r="F44" s="28"/>
      <c r="G44" s="27">
        <v>7993.611</v>
      </c>
      <c r="H44" s="27">
        <f>D44*C44*12+3.82</f>
        <v>751134.4839999999</v>
      </c>
      <c r="I44" s="27" t="s">
        <v>2</v>
      </c>
      <c r="J44" s="27">
        <f>H44</f>
        <v>751134.4839999999</v>
      </c>
      <c r="K44" s="27" t="s">
        <v>2</v>
      </c>
      <c r="L44" s="17"/>
      <c r="M44" s="17"/>
      <c r="N44" s="17"/>
      <c r="O44" s="17"/>
    </row>
    <row r="45" spans="1:15" s="9" customFormat="1" ht="27" customHeight="1">
      <c r="A45" s="28">
        <v>2</v>
      </c>
      <c r="B45" s="29" t="s">
        <v>123</v>
      </c>
      <c r="C45" s="28">
        <v>1</v>
      </c>
      <c r="D45" s="27">
        <f>E45+F45+G45</f>
        <v>26355.46</v>
      </c>
      <c r="E45" s="27">
        <v>19624</v>
      </c>
      <c r="F45" s="28"/>
      <c r="G45" s="27">
        <v>6731.46</v>
      </c>
      <c r="H45" s="27">
        <f>D45*C45*12</f>
        <v>316265.52</v>
      </c>
      <c r="I45" s="27" t="s">
        <v>2</v>
      </c>
      <c r="J45" s="27">
        <f>H45</f>
        <v>316265.52</v>
      </c>
      <c r="K45" s="27" t="s">
        <v>2</v>
      </c>
      <c r="L45" s="17"/>
      <c r="M45" s="17"/>
      <c r="N45" s="17"/>
      <c r="O45" s="17"/>
    </row>
    <row r="46" spans="1:15" s="32" customFormat="1" ht="31.5" customHeight="1">
      <c r="A46" s="74"/>
      <c r="B46" s="72" t="s">
        <v>152</v>
      </c>
      <c r="C46" s="45">
        <f>SUM(C44:C45)</f>
        <v>3</v>
      </c>
      <c r="D46" s="45" t="s">
        <v>2</v>
      </c>
      <c r="E46" s="45" t="s">
        <v>2</v>
      </c>
      <c r="F46" s="45" t="s">
        <v>2</v>
      </c>
      <c r="G46" s="45" t="s">
        <v>2</v>
      </c>
      <c r="H46" s="46">
        <f>H44+H45</f>
        <v>1067400.004</v>
      </c>
      <c r="I46" s="46" t="s">
        <v>2</v>
      </c>
      <c r="J46" s="46">
        <f>SUM(J44:J45)</f>
        <v>1067400.004</v>
      </c>
      <c r="K46" s="46" t="s">
        <v>2</v>
      </c>
      <c r="L46" s="46" t="s">
        <v>2</v>
      </c>
      <c r="M46" s="46" t="s">
        <v>2</v>
      </c>
      <c r="N46" s="46" t="s">
        <v>2</v>
      </c>
      <c r="O46" s="46" t="s">
        <v>2</v>
      </c>
    </row>
    <row r="47" spans="1:15" s="75" customFormat="1" ht="28.5" customHeight="1">
      <c r="A47" s="74"/>
      <c r="B47" s="72" t="s">
        <v>153</v>
      </c>
      <c r="C47" s="45" t="s">
        <v>2</v>
      </c>
      <c r="D47" s="45" t="s">
        <v>2</v>
      </c>
      <c r="E47" s="45" t="s">
        <v>2</v>
      </c>
      <c r="F47" s="45" t="s">
        <v>2</v>
      </c>
      <c r="G47" s="45" t="s">
        <v>2</v>
      </c>
      <c r="H47" s="46">
        <f>H42+H43+H46</f>
        <v>1067400.004</v>
      </c>
      <c r="I47" s="46">
        <f>I42</f>
        <v>0</v>
      </c>
      <c r="J47" s="46">
        <f>J46</f>
        <v>1067400.004</v>
      </c>
      <c r="K47" s="46">
        <f>K43</f>
        <v>0</v>
      </c>
      <c r="L47" s="46">
        <v>0</v>
      </c>
      <c r="M47" s="46">
        <v>0</v>
      </c>
      <c r="N47" s="46">
        <v>0</v>
      </c>
      <c r="O47" s="46">
        <v>0</v>
      </c>
    </row>
    <row r="48" s="9" customFormat="1" ht="50.25" customHeight="1"/>
    <row r="49" spans="1:15" s="9" customFormat="1" ht="30" customHeight="1">
      <c r="A49" s="182" t="s">
        <v>53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</row>
    <row r="50" s="9" customFormat="1" ht="12.75"/>
    <row r="51" spans="1:13" s="9" customFormat="1" ht="12" customHeight="1">
      <c r="A51" s="174" t="s">
        <v>16</v>
      </c>
      <c r="B51" s="185" t="s">
        <v>3</v>
      </c>
      <c r="C51" s="186"/>
      <c r="D51" s="174" t="s">
        <v>28</v>
      </c>
      <c r="E51" s="174" t="s">
        <v>54</v>
      </c>
      <c r="F51" s="174" t="s">
        <v>5</v>
      </c>
      <c r="G51" s="177" t="s">
        <v>41</v>
      </c>
      <c r="H51" s="183"/>
      <c r="I51" s="183"/>
      <c r="J51" s="183"/>
      <c r="K51" s="183"/>
      <c r="L51" s="183"/>
      <c r="M51" s="178"/>
    </row>
    <row r="52" spans="1:13" s="9" customFormat="1" ht="78.75" customHeight="1">
      <c r="A52" s="175"/>
      <c r="B52" s="187"/>
      <c r="C52" s="188"/>
      <c r="D52" s="175"/>
      <c r="E52" s="175"/>
      <c r="F52" s="175"/>
      <c r="G52" s="170" t="s">
        <v>13</v>
      </c>
      <c r="H52" s="171"/>
      <c r="I52" s="170" t="s">
        <v>23</v>
      </c>
      <c r="J52" s="199"/>
      <c r="K52" s="199"/>
      <c r="L52" s="171"/>
      <c r="M52" s="172" t="s">
        <v>24</v>
      </c>
    </row>
    <row r="53" spans="1:13" s="9" customFormat="1" ht="55.5" customHeight="1">
      <c r="A53" s="176"/>
      <c r="B53" s="189"/>
      <c r="C53" s="190"/>
      <c r="D53" s="176"/>
      <c r="E53" s="176"/>
      <c r="F53" s="176"/>
      <c r="G53" s="15" t="s">
        <v>21</v>
      </c>
      <c r="H53" s="15" t="s">
        <v>22</v>
      </c>
      <c r="I53" s="26" t="s">
        <v>55</v>
      </c>
      <c r="J53" s="26"/>
      <c r="K53" s="15" t="s">
        <v>21</v>
      </c>
      <c r="L53" s="15" t="s">
        <v>22</v>
      </c>
      <c r="M53" s="173"/>
    </row>
    <row r="54" spans="1:13" s="9" customFormat="1" ht="20.25" customHeight="1">
      <c r="A54" s="16">
        <v>1</v>
      </c>
      <c r="B54" s="177">
        <v>2</v>
      </c>
      <c r="C54" s="178"/>
      <c r="D54" s="16">
        <v>3</v>
      </c>
      <c r="E54" s="16">
        <v>4</v>
      </c>
      <c r="F54" s="16" t="s">
        <v>35</v>
      </c>
      <c r="G54" s="16">
        <v>6</v>
      </c>
      <c r="H54" s="16">
        <v>7</v>
      </c>
      <c r="I54" s="16">
        <v>8</v>
      </c>
      <c r="J54" s="16"/>
      <c r="K54" s="16">
        <v>9</v>
      </c>
      <c r="L54" s="16">
        <v>10</v>
      </c>
      <c r="M54" s="16">
        <v>11</v>
      </c>
    </row>
    <row r="55" spans="1:13" s="9" customFormat="1" ht="48.75" customHeight="1">
      <c r="A55" s="17">
        <v>1</v>
      </c>
      <c r="B55" s="197" t="s">
        <v>235</v>
      </c>
      <c r="C55" s="198"/>
      <c r="D55" s="17">
        <v>30</v>
      </c>
      <c r="E55" s="24">
        <f>G55/D55</f>
        <v>0</v>
      </c>
      <c r="F55" s="24"/>
      <c r="G55" s="24"/>
      <c r="H55" s="17"/>
      <c r="I55" s="17"/>
      <c r="J55" s="17"/>
      <c r="K55" s="17"/>
      <c r="L55" s="17"/>
      <c r="M55" s="17"/>
    </row>
    <row r="56" spans="1:13" s="32" customFormat="1" ht="27.75" customHeight="1">
      <c r="A56" s="192" t="s">
        <v>154</v>
      </c>
      <c r="B56" s="193"/>
      <c r="C56" s="194"/>
      <c r="D56" s="45"/>
      <c r="E56" s="45" t="s">
        <v>2</v>
      </c>
      <c r="F56" s="46">
        <f>F55</f>
        <v>0</v>
      </c>
      <c r="G56" s="46">
        <f>G55</f>
        <v>0</v>
      </c>
      <c r="H56" s="46">
        <f>H55</f>
        <v>0</v>
      </c>
      <c r="I56" s="46" t="s">
        <v>2</v>
      </c>
      <c r="J56" s="46"/>
      <c r="K56" s="46">
        <f>K55</f>
        <v>0</v>
      </c>
      <c r="L56" s="46">
        <f>L55</f>
        <v>0</v>
      </c>
      <c r="M56" s="46">
        <f>M55</f>
        <v>0</v>
      </c>
    </row>
    <row r="57" spans="1:15" s="9" customFormat="1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s="9" customFormat="1" ht="12.75">
      <c r="A58" s="89"/>
      <c r="B58" s="89"/>
      <c r="C58" s="90"/>
      <c r="D58" s="90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 s="9" customFormat="1" ht="12.75">
      <c r="A59" s="89"/>
      <c r="B59" s="89"/>
      <c r="C59" s="90"/>
      <c r="D59" s="90"/>
      <c r="E59" s="93"/>
      <c r="F59" s="106"/>
      <c r="G59" s="104"/>
      <c r="H59" s="104"/>
      <c r="I59" s="106"/>
      <c r="J59" s="106"/>
      <c r="K59" s="106"/>
      <c r="L59" s="90"/>
      <c r="M59" s="89"/>
      <c r="N59" s="89"/>
      <c r="O59" s="89"/>
    </row>
    <row r="60" spans="1:15" s="9" customFormat="1" ht="12.75">
      <c r="A60" s="89"/>
      <c r="B60" s="89"/>
      <c r="C60" s="90"/>
      <c r="D60" s="90"/>
      <c r="E60" s="93"/>
      <c r="F60" s="106"/>
      <c r="G60" s="104" t="s">
        <v>193</v>
      </c>
      <c r="H60" s="105" t="e">
        <f>G56+I47+'112,119 косгу 212,226'!BZ13+'112,119 косгу 212,226'!#REF!+'244 косгу 225,226,310-345,349'!CC77+'244 косгу 225,226,310-345,349'!CC101+'853 косгу 292'!CC27+'244 косгу 225,226,310-345,349'!CC102+'244 косгу 225,226,310-345,349'!CC52</f>
        <v>#REF!</v>
      </c>
      <c r="I60" s="106">
        <f>58836300+794500+100000+533876.81+25000+15000+2520790+37462.1</f>
        <v>62862928.910000004</v>
      </c>
      <c r="J60" s="107" t="e">
        <f>I60-H60</f>
        <v>#REF!</v>
      </c>
      <c r="K60" s="106"/>
      <c r="L60" s="90"/>
      <c r="M60" s="89"/>
      <c r="N60" s="89"/>
      <c r="O60" s="89"/>
    </row>
    <row r="61" spans="1:15" s="9" customFormat="1" ht="12.75">
      <c r="A61" s="89"/>
      <c r="B61" s="89"/>
      <c r="C61" s="90"/>
      <c r="D61" s="90"/>
      <c r="E61" s="93"/>
      <c r="F61" s="106"/>
      <c r="G61" s="104" t="s">
        <v>191</v>
      </c>
      <c r="H61" s="105">
        <f>'112,119 косгу 212,226'!CB36+'244 косгу 221,223'!CD17+'244 косгу 221,223'!CD52+'247 косгу 223'!CD36+'244 косгу 225,226,310-345,349'!CD29+'244 косгу 225,226,310-345,349'!CD52+'244 косгу 225,226,310-345,349'!CD101</f>
        <v>3748797.0037492</v>
      </c>
      <c r="I61" s="106">
        <f>2519000+163068</f>
        <v>2682068</v>
      </c>
      <c r="J61" s="107">
        <f>H61-I61</f>
        <v>1066729.0037492001</v>
      </c>
      <c r="K61" s="106"/>
      <c r="L61" s="90"/>
      <c r="M61" s="89"/>
      <c r="N61" s="89"/>
      <c r="O61" s="89"/>
    </row>
    <row r="62" spans="1:15" s="9" customFormat="1" ht="12.75">
      <c r="A62" s="89"/>
      <c r="B62" s="89"/>
      <c r="C62" s="90"/>
      <c r="D62" s="90"/>
      <c r="E62" s="93"/>
      <c r="F62" s="106"/>
      <c r="G62" s="104" t="s">
        <v>188</v>
      </c>
      <c r="H62" s="105" t="e">
        <f>J47+'112,119 косгу 212,226'!#REF!</f>
        <v>#REF!</v>
      </c>
      <c r="I62" s="106"/>
      <c r="J62" s="107"/>
      <c r="K62" s="106"/>
      <c r="L62" s="90"/>
      <c r="M62" s="89"/>
      <c r="N62" s="89"/>
      <c r="O62" s="89"/>
    </row>
    <row r="63" spans="1:15" s="9" customFormat="1" ht="12.75">
      <c r="A63" s="89"/>
      <c r="B63" s="89"/>
      <c r="C63" s="90"/>
      <c r="D63" s="90"/>
      <c r="E63" s="93"/>
      <c r="F63" s="106"/>
      <c r="G63" s="104" t="s">
        <v>189</v>
      </c>
      <c r="H63" s="105">
        <f>'244 косгу 225,226,310-345,349'!CF29+'244 косгу 225,226,310-345,349'!CG48+'244 косгу 225,226,310-345,349'!CG77+I63</f>
        <v>2510005.32</v>
      </c>
      <c r="I63" s="106">
        <f>212037.21+12735+5550</f>
        <v>230322.21</v>
      </c>
      <c r="J63" s="107">
        <f>H63-I63</f>
        <v>2279683.11</v>
      </c>
      <c r="K63" s="106"/>
      <c r="L63" s="90"/>
      <c r="M63" s="89"/>
      <c r="N63" s="89"/>
      <c r="O63" s="89"/>
    </row>
    <row r="64" spans="1:15" s="9" customFormat="1" ht="12.75">
      <c r="A64" s="89"/>
      <c r="B64" s="89"/>
      <c r="C64" s="90"/>
      <c r="D64" s="90"/>
      <c r="E64" s="93"/>
      <c r="F64" s="106"/>
      <c r="G64" s="104" t="s">
        <v>190</v>
      </c>
      <c r="H64" s="105" t="e">
        <f>K47+'112,119 косгу 212,226'!#REF!</f>
        <v>#REF!</v>
      </c>
      <c r="I64" s="106"/>
      <c r="J64" s="107"/>
      <c r="K64" s="106"/>
      <c r="L64" s="90"/>
      <c r="M64" s="89"/>
      <c r="N64" s="89"/>
      <c r="O64" s="89"/>
    </row>
    <row r="65" spans="1:15" s="9" customFormat="1" ht="12.75">
      <c r="A65" s="89"/>
      <c r="B65" s="89"/>
      <c r="C65" s="90"/>
      <c r="D65" s="90"/>
      <c r="E65" s="93"/>
      <c r="F65" s="106"/>
      <c r="G65" s="104" t="s">
        <v>192</v>
      </c>
      <c r="H65" s="104"/>
      <c r="I65" s="106"/>
      <c r="J65" s="107"/>
      <c r="K65" s="106"/>
      <c r="L65" s="90"/>
      <c r="M65" s="89"/>
      <c r="N65" s="89"/>
      <c r="O65" s="89"/>
    </row>
    <row r="66" spans="1:15" s="9" customFormat="1" ht="12.75">
      <c r="A66" s="89"/>
      <c r="B66" s="89"/>
      <c r="C66" s="90"/>
      <c r="D66" s="90"/>
      <c r="E66" s="93"/>
      <c r="F66" s="106"/>
      <c r="G66" s="106"/>
      <c r="H66" s="107" t="e">
        <f>H64+H62+H61+H60+H65</f>
        <v>#REF!</v>
      </c>
      <c r="I66" s="106">
        <v>65786089.53</v>
      </c>
      <c r="J66" s="107"/>
      <c r="K66" s="106"/>
      <c r="L66" s="90"/>
      <c r="M66" s="89"/>
      <c r="N66" s="89"/>
      <c r="O66" s="89"/>
    </row>
    <row r="67" spans="1:15" s="9" customFormat="1" ht="12.75">
      <c r="A67" s="89"/>
      <c r="B67" s="89"/>
      <c r="C67" s="90"/>
      <c r="D67" s="90"/>
      <c r="E67" s="93"/>
      <c r="F67" s="106"/>
      <c r="G67" s="106"/>
      <c r="H67" s="107" t="e">
        <f>I66-H66</f>
        <v>#REF!</v>
      </c>
      <c r="I67" s="106"/>
      <c r="J67" s="107"/>
      <c r="K67" s="106"/>
      <c r="L67" s="90"/>
      <c r="M67" s="89"/>
      <c r="N67" s="89"/>
      <c r="O67" s="89"/>
    </row>
    <row r="68" spans="1:15" s="9" customFormat="1" ht="12.75">
      <c r="A68" s="89"/>
      <c r="B68" s="89"/>
      <c r="C68" s="90"/>
      <c r="D68" s="90"/>
      <c r="E68" s="93"/>
      <c r="F68" s="106"/>
      <c r="G68" s="106"/>
      <c r="H68" s="106"/>
      <c r="I68" s="106"/>
      <c r="J68" s="106"/>
      <c r="K68" s="106"/>
      <c r="L68" s="90"/>
      <c r="M68" s="89"/>
      <c r="N68" s="89"/>
      <c r="O68" s="89"/>
    </row>
    <row r="69" spans="1:15" s="9" customFormat="1" ht="12.75">
      <c r="A69" s="89"/>
      <c r="B69" s="89"/>
      <c r="C69" s="90"/>
      <c r="D69" s="90"/>
      <c r="E69" s="93"/>
      <c r="F69" s="106"/>
      <c r="G69" s="106"/>
      <c r="H69" s="106"/>
      <c r="I69" s="106"/>
      <c r="J69" s="106"/>
      <c r="K69" s="106"/>
      <c r="L69" s="90"/>
      <c r="M69" s="89"/>
      <c r="N69" s="89"/>
      <c r="O69" s="89"/>
    </row>
    <row r="70" spans="1:15" s="9" customFormat="1" ht="12.75">
      <c r="A70" s="89"/>
      <c r="B70" s="89"/>
      <c r="C70" s="90"/>
      <c r="D70" s="90"/>
      <c r="E70" s="93"/>
      <c r="F70" s="106"/>
      <c r="G70" s="106"/>
      <c r="H70" s="106"/>
      <c r="I70" s="106"/>
      <c r="J70" s="106"/>
      <c r="K70" s="106"/>
      <c r="L70" s="90"/>
      <c r="M70" s="89"/>
      <c r="N70" s="89"/>
      <c r="O70" s="89"/>
    </row>
    <row r="71" spans="1:15" s="9" customFormat="1" ht="12.75">
      <c r="A71" s="89"/>
      <c r="B71" s="89"/>
      <c r="C71" s="90"/>
      <c r="D71" s="90"/>
      <c r="E71" s="93"/>
      <c r="F71" s="92"/>
      <c r="G71" s="92"/>
      <c r="H71" s="92"/>
      <c r="I71" s="92"/>
      <c r="J71" s="92"/>
      <c r="K71" s="92"/>
      <c r="L71" s="90"/>
      <c r="M71" s="89"/>
      <c r="N71" s="89"/>
      <c r="O71" s="89"/>
    </row>
    <row r="72" spans="1:15" s="9" customFormat="1" ht="12.75">
      <c r="A72" s="89"/>
      <c r="B72" s="89"/>
      <c r="C72" s="90"/>
      <c r="D72" s="90"/>
      <c r="E72" s="93"/>
      <c r="F72" s="92"/>
      <c r="G72" s="92"/>
      <c r="H72" s="92"/>
      <c r="I72" s="92"/>
      <c r="J72" s="92"/>
      <c r="K72" s="92"/>
      <c r="L72" s="90"/>
      <c r="M72" s="89"/>
      <c r="N72" s="89"/>
      <c r="O72" s="89"/>
    </row>
    <row r="73" spans="1:15" s="9" customFormat="1" ht="12.75">
      <c r="A73" s="89"/>
      <c r="B73" s="89"/>
      <c r="C73" s="90"/>
      <c r="D73" s="90"/>
      <c r="E73" s="93"/>
      <c r="F73" s="92"/>
      <c r="G73" s="92"/>
      <c r="H73" s="92"/>
      <c r="I73" s="92"/>
      <c r="J73" s="92"/>
      <c r="K73" s="92"/>
      <c r="L73" s="90"/>
      <c r="M73" s="89"/>
      <c r="N73" s="89"/>
      <c r="O73" s="89"/>
    </row>
    <row r="74" spans="1:15" s="9" customFormat="1" ht="12.75">
      <c r="A74" s="89"/>
      <c r="B74" s="89"/>
      <c r="C74" s="90"/>
      <c r="D74" s="90"/>
      <c r="E74" s="93"/>
      <c r="F74" s="93"/>
      <c r="G74" s="93"/>
      <c r="H74" s="93"/>
      <c r="I74" s="93"/>
      <c r="J74" s="93"/>
      <c r="K74" s="93"/>
      <c r="L74" s="89"/>
      <c r="M74" s="89"/>
      <c r="N74" s="89"/>
      <c r="O74" s="89"/>
    </row>
    <row r="75" spans="1:15" s="9" customFormat="1" ht="12.75">
      <c r="A75" s="89"/>
      <c r="B75" s="89"/>
      <c r="C75" s="89"/>
      <c r="D75" s="89"/>
      <c r="E75" s="93"/>
      <c r="F75" s="93"/>
      <c r="G75" s="93"/>
      <c r="H75" s="93"/>
      <c r="I75" s="93"/>
      <c r="J75" s="93"/>
      <c r="K75" s="93"/>
      <c r="L75" s="89"/>
      <c r="M75" s="89"/>
      <c r="N75" s="89"/>
      <c r="O75" s="89"/>
    </row>
    <row r="76" spans="1:15" s="9" customFormat="1" ht="12.75">
      <c r="A76" s="89"/>
      <c r="B76" s="89"/>
      <c r="C76" s="89"/>
      <c r="D76" s="89"/>
      <c r="E76" s="92"/>
      <c r="F76" s="92"/>
      <c r="G76" s="92"/>
      <c r="H76" s="92"/>
      <c r="I76" s="92"/>
      <c r="J76" s="92"/>
      <c r="K76" s="92"/>
      <c r="L76" s="89"/>
      <c r="M76" s="89"/>
      <c r="N76" s="89"/>
      <c r="O76" s="89"/>
    </row>
    <row r="77" spans="1:15" s="9" customFormat="1" ht="12.75">
      <c r="A77" s="89"/>
      <c r="B77" s="89"/>
      <c r="C77" s="89"/>
      <c r="D77" s="89"/>
      <c r="E77" s="92"/>
      <c r="F77" s="92"/>
      <c r="G77" s="92"/>
      <c r="H77" s="92"/>
      <c r="I77" s="92"/>
      <c r="J77" s="92"/>
      <c r="K77" s="92"/>
      <c r="L77" s="89"/>
      <c r="M77" s="89"/>
      <c r="N77" s="89"/>
      <c r="O77" s="89"/>
    </row>
    <row r="78" spans="1:15" s="9" customFormat="1" ht="12.75">
      <c r="A78" s="89"/>
      <c r="B78" s="89"/>
      <c r="C78" s="89"/>
      <c r="D78" s="89"/>
      <c r="E78" s="92"/>
      <c r="F78" s="92"/>
      <c r="G78" s="92"/>
      <c r="H78" s="92"/>
      <c r="I78" s="92"/>
      <c r="J78" s="92"/>
      <c r="K78" s="92"/>
      <c r="L78" s="89"/>
      <c r="M78" s="89"/>
      <c r="N78" s="89"/>
      <c r="O78" s="89"/>
    </row>
    <row r="79" spans="1:15" s="9" customFormat="1" ht="12.75">
      <c r="A79" s="89"/>
      <c r="B79" s="89"/>
      <c r="C79" s="89"/>
      <c r="D79" s="89"/>
      <c r="E79" s="92"/>
      <c r="F79" s="92"/>
      <c r="G79" s="92"/>
      <c r="H79" s="92"/>
      <c r="I79" s="92"/>
      <c r="J79" s="92"/>
      <c r="K79" s="92"/>
      <c r="L79" s="89"/>
      <c r="M79" s="89"/>
      <c r="N79" s="89"/>
      <c r="O79" s="89"/>
    </row>
    <row r="80" spans="1:15" s="9" customFormat="1" ht="12.75">
      <c r="A80" s="89"/>
      <c r="B80" s="89"/>
      <c r="C80" s="89"/>
      <c r="D80" s="89"/>
      <c r="E80" s="92"/>
      <c r="F80" s="92"/>
      <c r="G80" s="92"/>
      <c r="H80" s="92"/>
      <c r="I80" s="92"/>
      <c r="J80" s="92"/>
      <c r="K80" s="92"/>
      <c r="L80" s="89"/>
      <c r="M80" s="89"/>
      <c r="N80" s="89"/>
      <c r="O80" s="89"/>
    </row>
    <row r="81" spans="1:15" s="9" customFormat="1" ht="12.75">
      <c r="A81" s="89"/>
      <c r="B81" s="89"/>
      <c r="C81" s="89"/>
      <c r="D81" s="89"/>
      <c r="E81" s="92"/>
      <c r="F81" s="92"/>
      <c r="G81" s="92"/>
      <c r="H81" s="92"/>
      <c r="I81" s="92"/>
      <c r="J81" s="92"/>
      <c r="K81" s="92"/>
      <c r="L81" s="89"/>
      <c r="M81" s="89"/>
      <c r="N81" s="89"/>
      <c r="O81" s="89"/>
    </row>
    <row r="82" spans="1:15" s="9" customFormat="1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1:15" s="9" customFormat="1" ht="12.7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1:15" s="9" customFormat="1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1:15" s="9" customFormat="1" ht="12.7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1:15" s="9" customFormat="1" ht="12.7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1:15" s="9" customFormat="1" ht="12.7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1:15" s="9" customFormat="1" ht="12.7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1:15" s="9" customFormat="1" ht="12.7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1:15" s="9" customFormat="1" ht="12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1:15" s="9" customFormat="1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1:15" s="9" customFormat="1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1:15" s="9" customFormat="1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1:15" s="9" customFormat="1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1:15" s="9" customFormat="1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</sheetData>
  <sheetProtection/>
  <mergeCells count="28">
    <mergeCell ref="A56:C56"/>
    <mergeCell ref="O14:O15"/>
    <mergeCell ref="A13:A15"/>
    <mergeCell ref="B13:B15"/>
    <mergeCell ref="C13:C15"/>
    <mergeCell ref="D14:D15"/>
    <mergeCell ref="E14:E15"/>
    <mergeCell ref="B55:C55"/>
    <mergeCell ref="L14:N14"/>
    <mergeCell ref="I52:L52"/>
    <mergeCell ref="A5:O5"/>
    <mergeCell ref="G7:O7"/>
    <mergeCell ref="A49:O49"/>
    <mergeCell ref="G51:M51"/>
    <mergeCell ref="I13:O13"/>
    <mergeCell ref="A51:A53"/>
    <mergeCell ref="B51:C53"/>
    <mergeCell ref="D51:D53"/>
    <mergeCell ref="E51:E53"/>
    <mergeCell ref="D13:G13"/>
    <mergeCell ref="G52:H52"/>
    <mergeCell ref="M52:M53"/>
    <mergeCell ref="F51:F53"/>
    <mergeCell ref="B54:C54"/>
    <mergeCell ref="F14:F15"/>
    <mergeCell ref="G14:G15"/>
    <mergeCell ref="I14:K14"/>
    <mergeCell ref="H13:H15"/>
  </mergeCells>
  <printOptions/>
  <pageMargins left="0.07874015748031496" right="0.07874015748031496" top="0.5511811023622047" bottom="0.1968503937007874" header="0.2755905511811024" footer="0.275590551181102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N25"/>
  <sheetViews>
    <sheetView zoomScalePageLayoutView="0" workbookViewId="0" topLeftCell="A1">
      <selection activeCell="E10" sqref="E10:E11"/>
    </sheetView>
  </sheetViews>
  <sheetFormatPr defaultColWidth="9.00390625" defaultRowHeight="12.75"/>
  <cols>
    <col min="1" max="1" width="14.875" style="137" customWidth="1"/>
    <col min="2" max="2" width="13.75390625" style="137" customWidth="1"/>
    <col min="3" max="4" width="9.25390625" style="137" bestFit="1" customWidth="1"/>
    <col min="5" max="5" width="19.625" style="137" bestFit="1" customWidth="1"/>
    <col min="6" max="6" width="9.125" style="137" customWidth="1"/>
    <col min="7" max="7" width="27.875" style="137" bestFit="1" customWidth="1"/>
    <col min="8" max="8" width="18.375" style="137" bestFit="1" customWidth="1"/>
    <col min="9" max="9" width="17.875" style="137" bestFit="1" customWidth="1"/>
    <col min="10" max="10" width="9.125" style="137" customWidth="1"/>
    <col min="11" max="11" width="28.75390625" style="137" customWidth="1"/>
    <col min="12" max="12" width="19.125" style="137" customWidth="1"/>
    <col min="13" max="13" width="12.375" style="137" bestFit="1" customWidth="1"/>
    <col min="14" max="14" width="18.25390625" style="137" customWidth="1"/>
    <col min="15" max="16384" width="9.125" style="137" customWidth="1"/>
  </cols>
  <sheetData>
    <row r="1" spans="3:8" ht="15.75">
      <c r="C1" s="432"/>
      <c r="D1" s="432"/>
      <c r="E1" s="432"/>
      <c r="F1" s="432"/>
      <c r="G1" s="432"/>
      <c r="H1" s="432"/>
    </row>
    <row r="2" ht="15.75">
      <c r="I2" s="140">
        <f>H5+H6+H7+H9+H11</f>
        <v>84735317.91</v>
      </c>
    </row>
    <row r="3" spans="1:14" ht="15.75">
      <c r="A3" s="435" t="s">
        <v>260</v>
      </c>
      <c r="B3" s="435"/>
      <c r="C3" s="435"/>
      <c r="D3" s="435"/>
      <c r="E3" s="435"/>
      <c r="G3" s="432" t="s">
        <v>242</v>
      </c>
      <c r="H3" s="432"/>
      <c r="I3" s="432"/>
      <c r="K3" s="180" t="s">
        <v>266</v>
      </c>
      <c r="L3" s="180"/>
      <c r="M3" s="180"/>
      <c r="N3" s="180"/>
    </row>
    <row r="4" spans="1:14" ht="15.75">
      <c r="A4" s="138"/>
      <c r="B4" s="161"/>
      <c r="C4" s="161" t="s">
        <v>240</v>
      </c>
      <c r="D4" s="161" t="s">
        <v>241</v>
      </c>
      <c r="E4" s="161"/>
      <c r="G4" s="138"/>
      <c r="H4" s="138"/>
      <c r="I4" s="138" t="s">
        <v>239</v>
      </c>
      <c r="K4" s="138"/>
      <c r="L4" s="138" t="s">
        <v>240</v>
      </c>
      <c r="M4" s="138" t="s">
        <v>241</v>
      </c>
      <c r="N4" s="138"/>
    </row>
    <row r="5" spans="1:14" ht="15.75">
      <c r="A5" s="138"/>
      <c r="B5" s="138"/>
      <c r="C5" s="138">
        <v>211</v>
      </c>
      <c r="D5" s="138"/>
      <c r="E5" s="139">
        <f>'111 косгу 211,266'!H46</f>
        <v>1067400.004</v>
      </c>
      <c r="G5" s="138" t="s">
        <v>227</v>
      </c>
      <c r="H5" s="141">
        <f>2292893.28</f>
        <v>2292893.28</v>
      </c>
      <c r="I5" s="162">
        <f>H5-E9-E10</f>
        <v>0.00025079952320083976</v>
      </c>
      <c r="K5" s="138"/>
      <c r="L5" s="138">
        <v>211</v>
      </c>
      <c r="M5" s="138"/>
      <c r="N5" s="139">
        <f>'111 косгу 211,266'!I47</f>
        <v>0</v>
      </c>
    </row>
    <row r="6" spans="1:14" ht="31.5">
      <c r="A6" s="138"/>
      <c r="B6" s="138"/>
      <c r="C6" s="138">
        <v>213</v>
      </c>
      <c r="D6" s="138"/>
      <c r="E6" s="139">
        <f>'119 косгу 213'!F26</f>
        <v>322350</v>
      </c>
      <c r="G6" s="163" t="s">
        <v>226</v>
      </c>
      <c r="H6" s="139">
        <f>796983.72+658920</f>
        <v>1455903.72</v>
      </c>
      <c r="I6" s="162">
        <f>H6-E8-E11-E12-E13</f>
        <v>-0.003999999957159162</v>
      </c>
      <c r="K6" s="138"/>
      <c r="L6" s="138">
        <v>213</v>
      </c>
      <c r="M6" s="138"/>
      <c r="N6" s="139">
        <f>'119 косгу 213'!E26</f>
        <v>0</v>
      </c>
    </row>
    <row r="7" spans="1:14" ht="15.75">
      <c r="A7" s="138"/>
      <c r="B7" s="138"/>
      <c r="C7" s="138"/>
      <c r="D7" s="138"/>
      <c r="E7" s="141"/>
      <c r="G7" s="164" t="s">
        <v>238</v>
      </c>
      <c r="H7" s="141">
        <v>1389750</v>
      </c>
      <c r="I7" s="162">
        <f>H7-E5-E6</f>
        <v>-0.003999999957159162</v>
      </c>
      <c r="K7" s="138"/>
      <c r="L7" s="137">
        <v>266</v>
      </c>
      <c r="M7" s="138">
        <v>112</v>
      </c>
      <c r="N7" s="139">
        <f>'111 косгу 211,266'!G56</f>
        <v>0</v>
      </c>
    </row>
    <row r="8" spans="1:14" ht="15.75">
      <c r="A8" s="138"/>
      <c r="B8" s="138"/>
      <c r="C8" s="138">
        <v>221</v>
      </c>
      <c r="D8" s="138"/>
      <c r="E8" s="139">
        <f>'244 косгу 221,223'!CD17</f>
        <v>40600.004</v>
      </c>
      <c r="G8" s="138"/>
      <c r="H8" s="139"/>
      <c r="I8" s="138"/>
      <c r="K8" s="138"/>
      <c r="L8" s="138">
        <v>212</v>
      </c>
      <c r="M8" s="138">
        <v>112</v>
      </c>
      <c r="N8" s="139">
        <f>'112,119 косгу 212,226'!BZ10</f>
        <v>0</v>
      </c>
    </row>
    <row r="9" spans="1:14" ht="15.75">
      <c r="A9" s="138"/>
      <c r="B9" s="433" t="s">
        <v>243</v>
      </c>
      <c r="C9" s="138">
        <v>223</v>
      </c>
      <c r="D9" s="138">
        <v>247</v>
      </c>
      <c r="E9" s="139">
        <f>'247 косгу 223'!CD36</f>
        <v>2109296.6097492003</v>
      </c>
      <c r="G9" s="138" t="s">
        <v>256</v>
      </c>
      <c r="H9" s="139">
        <f>13561980.91-658920</f>
        <v>12903060.91</v>
      </c>
      <c r="I9" s="162">
        <f>H9-E18-E19-E20-E21-E22-E23-E24-E25</f>
        <v>0</v>
      </c>
      <c r="K9" s="138"/>
      <c r="L9" s="138">
        <v>226</v>
      </c>
      <c r="M9" s="138">
        <v>112</v>
      </c>
      <c r="N9" s="139">
        <f>'112,119 косгу 212,226'!BZ13</f>
        <v>0</v>
      </c>
    </row>
    <row r="10" spans="1:14" ht="15.75">
      <c r="A10" s="138"/>
      <c r="B10" s="433"/>
      <c r="C10" s="138">
        <v>223</v>
      </c>
      <c r="D10" s="138">
        <v>244</v>
      </c>
      <c r="E10" s="139">
        <f>'244 косгу 221,223'!CD47</f>
        <v>183596.66999999998</v>
      </c>
      <c r="G10" s="138"/>
      <c r="H10" s="141"/>
      <c r="I10" s="138"/>
      <c r="K10" s="138"/>
      <c r="L10" s="138">
        <v>266</v>
      </c>
      <c r="M10" s="138">
        <v>119</v>
      </c>
      <c r="N10" s="139"/>
    </row>
    <row r="11" spans="1:14" ht="15.75">
      <c r="A11" s="138"/>
      <c r="B11" s="138"/>
      <c r="C11" s="138">
        <v>223</v>
      </c>
      <c r="D11" s="138">
        <v>244</v>
      </c>
      <c r="E11" s="139">
        <f>'244 косгу 221,223'!CD49+'244 косгу 221,223'!CD51</f>
        <v>140000</v>
      </c>
      <c r="G11" s="138" t="s">
        <v>265</v>
      </c>
      <c r="H11" s="139">
        <v>66693710</v>
      </c>
      <c r="I11" s="162">
        <f>H11-N5-N6-N7-N8-N9-N10-N11-N12-N13-N14-N15</f>
        <v>66693710</v>
      </c>
      <c r="K11" s="138"/>
      <c r="L11" s="138">
        <v>225</v>
      </c>
      <c r="M11" s="138">
        <v>244</v>
      </c>
      <c r="N11" s="139">
        <f>'244 косгу 225,226,310-345,349'!CC29</f>
        <v>0</v>
      </c>
    </row>
    <row r="12" spans="1:14" ht="15.75">
      <c r="A12" s="138"/>
      <c r="B12" s="138"/>
      <c r="C12" s="138">
        <v>225</v>
      </c>
      <c r="D12" s="138">
        <v>244</v>
      </c>
      <c r="E12" s="139">
        <f>'244 косгу 225,226,310-345,349'!CD29</f>
        <v>353722.11</v>
      </c>
      <c r="G12" s="138" t="s">
        <v>264</v>
      </c>
      <c r="H12" s="141">
        <v>2666912.53</v>
      </c>
      <c r="I12" s="162">
        <f>N12+N8+N9+N10+N11+N13+N14+N15-H12</f>
        <v>-2666912.53</v>
      </c>
      <c r="K12" s="138"/>
      <c r="L12" s="138">
        <v>226</v>
      </c>
      <c r="M12" s="138">
        <v>244</v>
      </c>
      <c r="N12" s="139">
        <f>'244 косгу 225,226,310-345,349'!CC52</f>
        <v>0</v>
      </c>
    </row>
    <row r="13" spans="1:14" ht="15.75">
      <c r="A13" s="138"/>
      <c r="B13" s="138"/>
      <c r="C13" s="138">
        <v>226</v>
      </c>
      <c r="D13" s="138">
        <v>244</v>
      </c>
      <c r="E13" s="139">
        <f>'244 косгу 225,226,310-345,349'!CD52</f>
        <v>921581.61</v>
      </c>
      <c r="H13" s="165"/>
      <c r="K13" s="138"/>
      <c r="L13" s="138">
        <v>310</v>
      </c>
      <c r="M13" s="138">
        <v>244</v>
      </c>
      <c r="N13" s="139">
        <f>'244 косгу 225,226,310-345,349'!CC77</f>
        <v>0</v>
      </c>
    </row>
    <row r="14" spans="1:14" ht="15.75">
      <c r="A14" s="138"/>
      <c r="B14" s="138"/>
      <c r="C14" s="138">
        <v>346</v>
      </c>
      <c r="D14" s="138">
        <v>244</v>
      </c>
      <c r="E14" s="139">
        <f>'244 косгу 225,226,310-345,349'!CD101</f>
        <v>0</v>
      </c>
      <c r="K14" s="138"/>
      <c r="L14" s="138">
        <v>346</v>
      </c>
      <c r="M14" s="138">
        <v>244</v>
      </c>
      <c r="N14" s="139">
        <f>'244 косгу 225,226,310-345,349'!CC101</f>
        <v>0</v>
      </c>
    </row>
    <row r="15" spans="1:14" ht="15.75">
      <c r="A15" s="138"/>
      <c r="B15" s="138"/>
      <c r="C15" s="138"/>
      <c r="D15" s="138"/>
      <c r="E15" s="138"/>
      <c r="K15" s="138"/>
      <c r="L15" s="138">
        <v>349</v>
      </c>
      <c r="M15" s="138">
        <v>244</v>
      </c>
      <c r="N15" s="139">
        <f>'244 косгу 225,226,310-345,349'!CC104</f>
        <v>0</v>
      </c>
    </row>
    <row r="16" spans="11:14" ht="15.75">
      <c r="K16" s="138"/>
      <c r="L16" s="138"/>
      <c r="M16" s="138"/>
      <c r="N16" s="138"/>
    </row>
    <row r="17" spans="1:14" ht="15.75">
      <c r="A17" s="138"/>
      <c r="B17" s="434" t="s">
        <v>251</v>
      </c>
      <c r="C17" s="434"/>
      <c r="D17" s="434"/>
      <c r="E17" s="434"/>
      <c r="G17" s="140"/>
      <c r="K17" s="138"/>
      <c r="L17" s="138"/>
      <c r="M17" s="138"/>
      <c r="N17" s="138"/>
    </row>
    <row r="18" spans="1:14" ht="15.75">
      <c r="A18" s="138" t="s">
        <v>252</v>
      </c>
      <c r="B18" s="138">
        <v>247343.11</v>
      </c>
      <c r="C18" s="138">
        <v>310</v>
      </c>
      <c r="D18" s="138">
        <v>244</v>
      </c>
      <c r="E18" s="143">
        <f>'244 косгу 225,226,310-345,349'!CG72</f>
        <v>247343.11</v>
      </c>
      <c r="K18" s="138"/>
      <c r="L18" s="138"/>
      <c r="M18" s="138"/>
      <c r="N18" s="138"/>
    </row>
    <row r="19" spans="1:14" ht="15.75">
      <c r="A19" s="138" t="s">
        <v>253</v>
      </c>
      <c r="B19" s="142">
        <v>10504797.8</v>
      </c>
      <c r="C19" s="138">
        <v>225</v>
      </c>
      <c r="D19" s="138">
        <v>244</v>
      </c>
      <c r="E19" s="143">
        <f>'244 косгу 225,226,310-345,349'!CG25</f>
        <v>47500</v>
      </c>
      <c r="K19" s="138"/>
      <c r="L19" s="138"/>
      <c r="M19" s="138"/>
      <c r="N19" s="138"/>
    </row>
    <row r="20" spans="1:14" ht="15.75">
      <c r="A20" s="138" t="s">
        <v>253</v>
      </c>
      <c r="B20" s="142">
        <v>2000000</v>
      </c>
      <c r="C20" s="138">
        <v>310</v>
      </c>
      <c r="D20" s="138">
        <v>244</v>
      </c>
      <c r="E20" s="143">
        <f>'244 косгу 225,226,310-345,349'!CG71</f>
        <v>2000000</v>
      </c>
      <c r="K20" s="138"/>
      <c r="L20" s="138"/>
      <c r="M20" s="138"/>
      <c r="N20" s="138"/>
    </row>
    <row r="21" spans="1:14" ht="15.75">
      <c r="A21" s="138"/>
      <c r="B21" s="142">
        <v>32340</v>
      </c>
      <c r="C21" s="138">
        <v>310</v>
      </c>
      <c r="D21" s="138">
        <v>244</v>
      </c>
      <c r="E21" s="143">
        <f>'244 косгу 225,226,310-345,349'!CG73</f>
        <v>32340</v>
      </c>
      <c r="K21" s="138"/>
      <c r="L21" s="138"/>
      <c r="M21" s="138"/>
      <c r="N21" s="138"/>
    </row>
    <row r="22" spans="1:14" ht="15.75">
      <c r="A22" s="138"/>
      <c r="B22" s="142">
        <v>56340</v>
      </c>
      <c r="C22" s="138">
        <v>346</v>
      </c>
      <c r="D22" s="138">
        <v>244</v>
      </c>
      <c r="E22" s="144">
        <f>'244 косгу 225,226,310-345,349'!CG96</f>
        <v>56340</v>
      </c>
      <c r="K22" s="138"/>
      <c r="L22" s="138"/>
      <c r="M22" s="138"/>
      <c r="N22" s="138"/>
    </row>
    <row r="23" spans="1:14" ht="15.75">
      <c r="A23" s="138"/>
      <c r="B23" s="142">
        <v>14740</v>
      </c>
      <c r="C23" s="138">
        <v>341</v>
      </c>
      <c r="D23" s="138">
        <v>244</v>
      </c>
      <c r="E23" s="144">
        <f>'244 косгу 225,226,310-345,349'!CG87</f>
        <v>14740</v>
      </c>
      <c r="K23" s="138"/>
      <c r="L23" s="138"/>
      <c r="M23" s="138"/>
      <c r="N23" s="138"/>
    </row>
    <row r="24" spans="1:14" ht="15.75">
      <c r="A24" s="138" t="s">
        <v>254</v>
      </c>
      <c r="B24" s="142">
        <v>658920</v>
      </c>
      <c r="C24" s="138">
        <v>226</v>
      </c>
      <c r="D24" s="138">
        <v>244</v>
      </c>
      <c r="E24" s="144">
        <f>'244 косгу 225,226,310-345,349'!CG48</f>
        <v>0</v>
      </c>
      <c r="K24" s="138"/>
      <c r="L24" s="138"/>
      <c r="M24" s="138"/>
      <c r="N24" s="138"/>
    </row>
    <row r="25" spans="1:14" ht="15.75">
      <c r="A25" s="138" t="s">
        <v>255</v>
      </c>
      <c r="B25" s="142">
        <v>47500</v>
      </c>
      <c r="C25" s="138">
        <v>225</v>
      </c>
      <c r="D25" s="138">
        <v>244</v>
      </c>
      <c r="E25" s="144">
        <f>'244 косгу 225,226,310-345,349'!CG24</f>
        <v>10504797.8</v>
      </c>
      <c r="K25" s="138"/>
      <c r="L25" s="138"/>
      <c r="M25" s="138"/>
      <c r="N25" s="138"/>
    </row>
  </sheetData>
  <sheetProtection/>
  <mergeCells count="6">
    <mergeCell ref="C1:H1"/>
    <mergeCell ref="G3:I3"/>
    <mergeCell ref="B9:B10"/>
    <mergeCell ref="B17:E17"/>
    <mergeCell ref="A3:E3"/>
    <mergeCell ref="K3:N3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M57"/>
  <sheetViews>
    <sheetView zoomScalePageLayoutView="0" workbookViewId="0" topLeftCell="A13">
      <selection activeCell="F19" sqref="F19"/>
    </sheetView>
  </sheetViews>
  <sheetFormatPr defaultColWidth="9.00390625" defaultRowHeight="12.75"/>
  <cols>
    <col min="2" max="2" width="35.75390625" style="0" customWidth="1"/>
    <col min="3" max="3" width="14.125" style="0" customWidth="1"/>
    <col min="4" max="4" width="15.125" style="0" customWidth="1"/>
    <col min="5" max="5" width="15.625" style="0" customWidth="1"/>
    <col min="6" max="6" width="18.75390625" style="0" customWidth="1"/>
    <col min="7" max="7" width="11.625" style="0" customWidth="1"/>
    <col min="8" max="8" width="10.75390625" style="0" customWidth="1"/>
    <col min="9" max="9" width="10.125" style="0" customWidth="1"/>
    <col min="10" max="10" width="11.00390625" style="0" customWidth="1"/>
    <col min="11" max="11" width="12.125" style="0" customWidth="1"/>
  </cols>
  <sheetData>
    <row r="2" spans="1:11" ht="15.75">
      <c r="A2" s="202" t="s">
        <v>201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114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203" t="s">
        <v>16</v>
      </c>
      <c r="B4" s="206" t="s">
        <v>6</v>
      </c>
      <c r="C4" s="174" t="s">
        <v>56</v>
      </c>
      <c r="D4" s="174" t="s">
        <v>57</v>
      </c>
      <c r="E4" s="209" t="s">
        <v>41</v>
      </c>
      <c r="F4" s="210"/>
      <c r="G4" s="210"/>
      <c r="H4" s="210"/>
      <c r="I4" s="210"/>
      <c r="J4" s="210"/>
      <c r="K4" s="211"/>
    </row>
    <row r="5" spans="1:11" ht="12.75">
      <c r="A5" s="204"/>
      <c r="B5" s="207"/>
      <c r="C5" s="175"/>
      <c r="D5" s="175"/>
      <c r="E5" s="170" t="s">
        <v>13</v>
      </c>
      <c r="F5" s="199"/>
      <c r="G5" s="171"/>
      <c r="H5" s="170" t="s">
        <v>23</v>
      </c>
      <c r="I5" s="199"/>
      <c r="J5" s="171"/>
      <c r="K5" s="174" t="s">
        <v>24</v>
      </c>
    </row>
    <row r="6" spans="1:11" ht="12.75">
      <c r="A6" s="204"/>
      <c r="B6" s="207"/>
      <c r="C6" s="175"/>
      <c r="D6" s="175"/>
      <c r="E6" s="174" t="s">
        <v>21</v>
      </c>
      <c r="F6" s="174" t="s">
        <v>22</v>
      </c>
      <c r="G6" s="174" t="s">
        <v>173</v>
      </c>
      <c r="H6" s="174" t="s">
        <v>55</v>
      </c>
      <c r="I6" s="174" t="s">
        <v>21</v>
      </c>
      <c r="J6" s="174" t="s">
        <v>22</v>
      </c>
      <c r="K6" s="175"/>
    </row>
    <row r="7" spans="1:11" ht="12.75">
      <c r="A7" s="205"/>
      <c r="B7" s="208"/>
      <c r="C7" s="176"/>
      <c r="D7" s="176"/>
      <c r="E7" s="176"/>
      <c r="F7" s="176"/>
      <c r="G7" s="176"/>
      <c r="H7" s="176"/>
      <c r="I7" s="176"/>
      <c r="J7" s="176"/>
      <c r="K7" s="176"/>
    </row>
    <row r="8" spans="1:11" ht="12.75">
      <c r="A8" s="17">
        <v>1</v>
      </c>
      <c r="B8" s="112">
        <v>2</v>
      </c>
      <c r="C8" s="12">
        <v>3</v>
      </c>
      <c r="D8" s="112">
        <v>4</v>
      </c>
      <c r="E8" s="16">
        <v>5</v>
      </c>
      <c r="F8" s="16">
        <v>6</v>
      </c>
      <c r="G8" s="16"/>
      <c r="H8" s="16">
        <v>7</v>
      </c>
      <c r="I8" s="16">
        <v>8</v>
      </c>
      <c r="J8" s="16">
        <v>9</v>
      </c>
      <c r="K8" s="16">
        <v>10</v>
      </c>
    </row>
    <row r="9" spans="1:11" ht="76.5">
      <c r="A9" s="17">
        <v>1</v>
      </c>
      <c r="B9" s="29" t="s">
        <v>202</v>
      </c>
      <c r="C9" s="17" t="s">
        <v>2</v>
      </c>
      <c r="D9" s="115">
        <f>E9+F9+G9</f>
        <v>320215.21</v>
      </c>
      <c r="E9" s="17">
        <f>E10</f>
        <v>0</v>
      </c>
      <c r="F9" s="24">
        <f>F10</f>
        <v>320215.21</v>
      </c>
      <c r="G9" s="17">
        <f>G10</f>
        <v>0</v>
      </c>
      <c r="H9" s="84"/>
      <c r="I9" s="84"/>
      <c r="J9" s="84"/>
      <c r="K9" s="84"/>
    </row>
    <row r="10" spans="1:11" ht="76.5">
      <c r="A10" s="17" t="s">
        <v>7</v>
      </c>
      <c r="B10" s="29" t="s">
        <v>203</v>
      </c>
      <c r="C10" s="17"/>
      <c r="D10" s="115">
        <f>E10+F10+G10</f>
        <v>320215.21</v>
      </c>
      <c r="E10" s="17"/>
      <c r="F10" s="24">
        <v>320215.21</v>
      </c>
      <c r="G10" s="17"/>
      <c r="H10" s="17"/>
      <c r="I10" s="17"/>
      <c r="J10" s="17"/>
      <c r="K10" s="17"/>
    </row>
    <row r="11" spans="1:11" ht="38.25">
      <c r="A11" s="17" t="s">
        <v>8</v>
      </c>
      <c r="B11" s="29" t="s">
        <v>204</v>
      </c>
      <c r="C11" s="113"/>
      <c r="D11" s="115"/>
      <c r="E11" s="84"/>
      <c r="F11" s="84"/>
      <c r="G11" s="84"/>
      <c r="H11" s="84"/>
      <c r="I11" s="84"/>
      <c r="J11" s="84"/>
      <c r="K11" s="84"/>
    </row>
    <row r="12" spans="1:11" ht="38.25">
      <c r="A12" s="17" t="s">
        <v>9</v>
      </c>
      <c r="B12" s="29" t="s">
        <v>205</v>
      </c>
      <c r="C12" s="113"/>
      <c r="D12" s="115"/>
      <c r="E12" s="17"/>
      <c r="F12" s="17"/>
      <c r="G12" s="17"/>
      <c r="H12" s="17"/>
      <c r="I12" s="17"/>
      <c r="J12" s="17"/>
      <c r="K12" s="17"/>
    </row>
    <row r="13" spans="1:11" ht="38.25">
      <c r="A13" s="116" t="s">
        <v>206</v>
      </c>
      <c r="B13" s="29" t="s">
        <v>207</v>
      </c>
      <c r="C13" s="17" t="s">
        <v>2</v>
      </c>
      <c r="D13" s="17"/>
      <c r="E13" s="17"/>
      <c r="F13" s="17"/>
      <c r="G13" s="17"/>
      <c r="H13" s="17"/>
      <c r="I13" s="17"/>
      <c r="J13" s="17"/>
      <c r="K13" s="17"/>
    </row>
    <row r="14" spans="1:11" ht="12.75">
      <c r="A14" s="17"/>
      <c r="B14" s="44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38.25">
      <c r="A15" s="116" t="s">
        <v>208</v>
      </c>
      <c r="B15" s="29" t="s">
        <v>209</v>
      </c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ht="38.25">
      <c r="A16" s="116" t="s">
        <v>210</v>
      </c>
      <c r="B16" s="29" t="s">
        <v>207</v>
      </c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12.75">
      <c r="A17" s="17"/>
      <c r="B17" s="44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63.75">
      <c r="A18" s="17" t="s">
        <v>211</v>
      </c>
      <c r="B18" s="29" t="s">
        <v>212</v>
      </c>
      <c r="C18" s="113">
        <f>C10</f>
        <v>0</v>
      </c>
      <c r="D18" s="115">
        <f>E18+F18+G18</f>
        <v>2134.79</v>
      </c>
      <c r="E18" s="24">
        <f>E19</f>
        <v>0</v>
      </c>
      <c r="F18" s="24">
        <f>F19</f>
        <v>2134.79</v>
      </c>
      <c r="G18" s="24">
        <f>G19</f>
        <v>0</v>
      </c>
      <c r="H18" s="17"/>
      <c r="I18" s="17"/>
      <c r="J18" s="17"/>
      <c r="K18" s="17"/>
    </row>
    <row r="19" spans="1:11" ht="76.5">
      <c r="A19" s="116" t="s">
        <v>213</v>
      </c>
      <c r="B19" s="29" t="s">
        <v>214</v>
      </c>
      <c r="C19" s="113">
        <f>C18</f>
        <v>0</v>
      </c>
      <c r="D19" s="115">
        <f>E19+F19+G19</f>
        <v>2134.79</v>
      </c>
      <c r="E19" s="24"/>
      <c r="F19" s="17">
        <v>2134.79</v>
      </c>
      <c r="G19" s="17"/>
      <c r="H19" s="17"/>
      <c r="I19" s="17"/>
      <c r="J19" s="17"/>
      <c r="K19" s="17"/>
    </row>
    <row r="20" spans="1:11" ht="51">
      <c r="A20" s="116" t="s">
        <v>215</v>
      </c>
      <c r="B20" s="29" t="s">
        <v>216</v>
      </c>
      <c r="C20" s="113"/>
      <c r="D20" s="115"/>
      <c r="E20" s="17"/>
      <c r="F20" s="17"/>
      <c r="G20" s="17"/>
      <c r="H20" s="17"/>
      <c r="I20" s="17"/>
      <c r="J20" s="17"/>
      <c r="K20" s="17"/>
    </row>
    <row r="21" spans="1:11" ht="38.25">
      <c r="A21" s="116" t="s">
        <v>217</v>
      </c>
      <c r="B21" s="29" t="s">
        <v>218</v>
      </c>
      <c r="C21" s="113"/>
      <c r="D21" s="115"/>
      <c r="E21" s="17"/>
      <c r="F21" s="17"/>
      <c r="G21" s="17"/>
      <c r="H21" s="17"/>
      <c r="I21" s="17"/>
      <c r="J21" s="17"/>
      <c r="K21" s="17"/>
    </row>
    <row r="22" spans="1:11" ht="38.25">
      <c r="A22" s="116" t="s">
        <v>219</v>
      </c>
      <c r="B22" s="29" t="s">
        <v>220</v>
      </c>
      <c r="C22" s="113"/>
      <c r="D22" s="113"/>
      <c r="E22" s="17"/>
      <c r="F22" s="17"/>
      <c r="G22" s="17"/>
      <c r="H22" s="17"/>
      <c r="I22" s="17"/>
      <c r="J22" s="17"/>
      <c r="K22" s="17"/>
    </row>
    <row r="23" spans="1:11" ht="25.5">
      <c r="A23" s="116" t="s">
        <v>221</v>
      </c>
      <c r="B23" s="29" t="s">
        <v>222</v>
      </c>
      <c r="C23" s="113"/>
      <c r="D23" s="113"/>
      <c r="E23" s="17"/>
      <c r="F23" s="17"/>
      <c r="G23" s="17"/>
      <c r="H23" s="17"/>
      <c r="I23" s="17"/>
      <c r="J23" s="17"/>
      <c r="K23" s="17"/>
    </row>
    <row r="24" spans="1:11" ht="12.75">
      <c r="A24" s="116"/>
      <c r="B24" s="29"/>
      <c r="C24" s="17"/>
      <c r="D24" s="113"/>
      <c r="E24" s="17"/>
      <c r="F24" s="17"/>
      <c r="G24" s="17"/>
      <c r="H24" s="17"/>
      <c r="I24" s="17"/>
      <c r="J24" s="17"/>
      <c r="K24" s="17"/>
    </row>
    <row r="25" spans="1:11" ht="38.25">
      <c r="A25" s="116" t="s">
        <v>236</v>
      </c>
      <c r="B25" s="29" t="s">
        <v>237</v>
      </c>
      <c r="C25" s="17"/>
      <c r="D25" s="113">
        <f>E25</f>
        <v>0</v>
      </c>
      <c r="E25" s="17">
        <v>0</v>
      </c>
      <c r="F25" s="17"/>
      <c r="G25" s="17"/>
      <c r="H25" s="17"/>
      <c r="I25" s="17"/>
      <c r="J25" s="17"/>
      <c r="K25" s="17"/>
    </row>
    <row r="26" spans="1:11" ht="12.75">
      <c r="A26" s="116"/>
      <c r="B26" s="113" t="s">
        <v>102</v>
      </c>
      <c r="C26" s="17" t="s">
        <v>2</v>
      </c>
      <c r="D26" s="129">
        <f>D24+D18+D10+D25</f>
        <v>322350</v>
      </c>
      <c r="E26" s="136">
        <f>E18+E10+E24-E25</f>
        <v>0</v>
      </c>
      <c r="F26" s="118">
        <f>F18+F10</f>
        <v>322350</v>
      </c>
      <c r="G26" s="119">
        <f>G18+G10</f>
        <v>0</v>
      </c>
      <c r="H26" s="17" t="s">
        <v>2</v>
      </c>
      <c r="I26" s="84"/>
      <c r="J26" s="84"/>
      <c r="K26" s="84"/>
    </row>
    <row r="27" spans="1:11" ht="12.75">
      <c r="A27" s="120"/>
      <c r="B27" s="20"/>
      <c r="C27" s="9"/>
      <c r="D27" s="110"/>
      <c r="E27" s="110"/>
      <c r="F27" s="9"/>
      <c r="G27" s="9"/>
      <c r="H27" s="9"/>
      <c r="I27" s="9"/>
      <c r="J27" s="9"/>
      <c r="K27" s="9"/>
    </row>
    <row r="28" spans="1:11" ht="15">
      <c r="A28" s="121"/>
      <c r="B28" s="122"/>
      <c r="C28" s="122"/>
      <c r="D28" s="130"/>
      <c r="E28" s="130"/>
      <c r="F28" s="122"/>
      <c r="G28" s="122"/>
      <c r="H28" s="122"/>
      <c r="I28" s="122"/>
      <c r="J28" s="122"/>
      <c r="K28" s="122"/>
    </row>
    <row r="29" spans="1:11" ht="15">
      <c r="A29" s="200" t="s">
        <v>223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</row>
    <row r="30" spans="1:11" ht="58.5" customHeight="1">
      <c r="A30" s="201" t="s">
        <v>224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</row>
    <row r="31" spans="2:13" ht="12.75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2:13" ht="12.75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</row>
    <row r="34" spans="2:13" ht="12.75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2:13" ht="12.75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pans="2:13" ht="12.75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2:13" ht="12.75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2:13" ht="12.75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spans="2:13" ht="12.75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2:13" ht="12.75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2:13" ht="12.75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2:13" ht="12.75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2:13" ht="12.75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2:13" ht="12.75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2:13" ht="12.75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</row>
    <row r="46" spans="2:13" ht="12.75">
      <c r="B46" s="123"/>
      <c r="C46" s="123"/>
      <c r="D46" s="123"/>
      <c r="E46" s="123"/>
      <c r="F46" s="131"/>
      <c r="G46" s="132"/>
      <c r="H46" s="133"/>
      <c r="I46" s="123"/>
      <c r="J46" s="123"/>
      <c r="K46" s="123"/>
      <c r="L46" s="123"/>
      <c r="M46" s="123"/>
    </row>
    <row r="47" spans="2:13" ht="12.75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2:13" ht="12.75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2:13" ht="12.75">
      <c r="B49" s="123"/>
      <c r="C49" s="123"/>
      <c r="D49" s="123"/>
      <c r="E49" s="123"/>
      <c r="F49" s="123"/>
      <c r="G49" s="123"/>
      <c r="H49" s="134"/>
      <c r="I49" s="135"/>
      <c r="J49" s="123"/>
      <c r="K49" s="123"/>
      <c r="L49" s="123"/>
      <c r="M49" s="123"/>
    </row>
    <row r="50" spans="2:13" ht="12.75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2:13" ht="12.75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  <row r="52" spans="2:13" ht="12.75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2:13" ht="12.75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2:13" ht="12.75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2:13" ht="12.75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2:13" ht="12.75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2:13" ht="12.75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</sheetData>
  <sheetProtection/>
  <mergeCells count="17">
    <mergeCell ref="A30:K30"/>
    <mergeCell ref="A2:K2"/>
    <mergeCell ref="A4:A7"/>
    <mergeCell ref="B4:B7"/>
    <mergeCell ref="C4:C7"/>
    <mergeCell ref="D4:D7"/>
    <mergeCell ref="E4:K4"/>
    <mergeCell ref="E5:G5"/>
    <mergeCell ref="H5:J5"/>
    <mergeCell ref="K5:K7"/>
    <mergeCell ref="E6:E7"/>
    <mergeCell ref="A29:K29"/>
    <mergeCell ref="F6:F7"/>
    <mergeCell ref="G6:G7"/>
    <mergeCell ref="H6:H7"/>
    <mergeCell ref="I6:I7"/>
    <mergeCell ref="J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CF63"/>
  <sheetViews>
    <sheetView view="pageBreakPreview" zoomScale="25" zoomScaleSheetLayoutView="25" workbookViewId="0" topLeftCell="A11">
      <selection activeCell="BZ11" sqref="BZ11"/>
    </sheetView>
  </sheetViews>
  <sheetFormatPr defaultColWidth="1.12109375" defaultRowHeight="12.75"/>
  <cols>
    <col min="1" max="1" width="5.375" style="9" customWidth="1"/>
    <col min="2" max="30" width="1.12109375" style="9" customWidth="1"/>
    <col min="31" max="31" width="0.12890625" style="9" customWidth="1"/>
    <col min="32" max="32" width="3.875" style="9" hidden="1" customWidth="1"/>
    <col min="33" max="54" width="1.12109375" style="9" customWidth="1"/>
    <col min="55" max="55" width="1.875" style="9" customWidth="1"/>
    <col min="56" max="76" width="1.12109375" style="9" customWidth="1"/>
    <col min="77" max="77" width="8.875" style="9" customWidth="1"/>
    <col min="78" max="78" width="18.125" style="9" bestFit="1" customWidth="1"/>
    <col min="79" max="79" width="15.125" style="9" bestFit="1" customWidth="1"/>
    <col min="80" max="80" width="18.625" style="9" bestFit="1" customWidth="1"/>
    <col min="81" max="81" width="10.25390625" style="9" customWidth="1"/>
    <col min="82" max="82" width="11.125" style="9" customWidth="1"/>
    <col min="83" max="83" width="12.25390625" style="9" customWidth="1"/>
    <col min="84" max="84" width="15.25390625" style="9" customWidth="1"/>
    <col min="85" max="16384" width="1.12109375" style="9" customWidth="1"/>
  </cols>
  <sheetData>
    <row r="1" ht="12.75" customHeight="1"/>
    <row r="2" spans="1:84" s="70" customFormat="1" ht="30.75" customHeight="1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</row>
    <row r="3" s="6" customFormat="1" ht="21" customHeight="1"/>
    <row r="4" spans="1:84" ht="16.5" customHeight="1">
      <c r="A4" s="185" t="s">
        <v>16</v>
      </c>
      <c r="B4" s="185" t="s">
        <v>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186"/>
      <c r="AG4" s="185" t="s">
        <v>27</v>
      </c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186"/>
      <c r="AU4" s="185" t="s">
        <v>28</v>
      </c>
      <c r="AV4" s="218"/>
      <c r="AW4" s="218"/>
      <c r="AX4" s="218"/>
      <c r="AY4" s="218"/>
      <c r="AZ4" s="218"/>
      <c r="BA4" s="218"/>
      <c r="BB4" s="218"/>
      <c r="BC4" s="186"/>
      <c r="BD4" s="185" t="s">
        <v>29</v>
      </c>
      <c r="BE4" s="218"/>
      <c r="BF4" s="218"/>
      <c r="BG4" s="218"/>
      <c r="BH4" s="218"/>
      <c r="BI4" s="218"/>
      <c r="BJ4" s="218"/>
      <c r="BK4" s="218"/>
      <c r="BL4" s="186"/>
      <c r="BM4" s="185" t="s">
        <v>30</v>
      </c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186"/>
      <c r="BZ4" s="214" t="s">
        <v>41</v>
      </c>
      <c r="CA4" s="214"/>
      <c r="CB4" s="214"/>
      <c r="CC4" s="214"/>
      <c r="CD4" s="214"/>
      <c r="CE4" s="214"/>
      <c r="CF4" s="214"/>
    </row>
    <row r="5" spans="1:84" ht="81" customHeight="1">
      <c r="A5" s="187"/>
      <c r="B5" s="187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188"/>
      <c r="AG5" s="187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188"/>
      <c r="AU5" s="187"/>
      <c r="AV5" s="219"/>
      <c r="AW5" s="219"/>
      <c r="AX5" s="219"/>
      <c r="AY5" s="219"/>
      <c r="AZ5" s="219"/>
      <c r="BA5" s="219"/>
      <c r="BB5" s="219"/>
      <c r="BC5" s="188"/>
      <c r="BD5" s="187"/>
      <c r="BE5" s="219"/>
      <c r="BF5" s="219"/>
      <c r="BG5" s="219"/>
      <c r="BH5" s="219"/>
      <c r="BI5" s="219"/>
      <c r="BJ5" s="219"/>
      <c r="BK5" s="219"/>
      <c r="BL5" s="188"/>
      <c r="BM5" s="187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188"/>
      <c r="BZ5" s="179" t="s">
        <v>13</v>
      </c>
      <c r="CA5" s="179"/>
      <c r="CB5" s="179"/>
      <c r="CC5" s="170" t="s">
        <v>23</v>
      </c>
      <c r="CD5" s="199"/>
      <c r="CE5" s="171"/>
      <c r="CF5" s="174" t="s">
        <v>24</v>
      </c>
    </row>
    <row r="6" spans="1:84" ht="14.25" customHeight="1">
      <c r="A6" s="187"/>
      <c r="B6" s="187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188"/>
      <c r="AG6" s="187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188"/>
      <c r="AU6" s="187"/>
      <c r="AV6" s="219"/>
      <c r="AW6" s="219"/>
      <c r="AX6" s="219"/>
      <c r="AY6" s="219"/>
      <c r="AZ6" s="219"/>
      <c r="BA6" s="219"/>
      <c r="BB6" s="219"/>
      <c r="BC6" s="188"/>
      <c r="BD6" s="187"/>
      <c r="BE6" s="219"/>
      <c r="BF6" s="219"/>
      <c r="BG6" s="219"/>
      <c r="BH6" s="219"/>
      <c r="BI6" s="219"/>
      <c r="BJ6" s="219"/>
      <c r="BK6" s="219"/>
      <c r="BL6" s="188"/>
      <c r="BM6" s="187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188"/>
      <c r="BZ6" s="179" t="s">
        <v>21</v>
      </c>
      <c r="CA6" s="174" t="s">
        <v>22</v>
      </c>
      <c r="CB6" s="179" t="s">
        <v>173</v>
      </c>
      <c r="CC6" s="174" t="s">
        <v>55</v>
      </c>
      <c r="CD6" s="179" t="s">
        <v>21</v>
      </c>
      <c r="CE6" s="179" t="s">
        <v>22</v>
      </c>
      <c r="CF6" s="175"/>
    </row>
    <row r="7" spans="1:84" ht="16.5" customHeight="1">
      <c r="A7" s="189"/>
      <c r="B7" s="18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190"/>
      <c r="AG7" s="189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190"/>
      <c r="AU7" s="189"/>
      <c r="AV7" s="220"/>
      <c r="AW7" s="220"/>
      <c r="AX7" s="220"/>
      <c r="AY7" s="220"/>
      <c r="AZ7" s="220"/>
      <c r="BA7" s="220"/>
      <c r="BB7" s="220"/>
      <c r="BC7" s="190"/>
      <c r="BD7" s="189"/>
      <c r="BE7" s="220"/>
      <c r="BF7" s="220"/>
      <c r="BG7" s="220"/>
      <c r="BH7" s="220"/>
      <c r="BI7" s="220"/>
      <c r="BJ7" s="220"/>
      <c r="BK7" s="220"/>
      <c r="BL7" s="190"/>
      <c r="BM7" s="189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190"/>
      <c r="BZ7" s="179"/>
      <c r="CA7" s="176"/>
      <c r="CB7" s="179"/>
      <c r="CC7" s="176"/>
      <c r="CD7" s="179"/>
      <c r="CE7" s="179"/>
      <c r="CF7" s="176"/>
    </row>
    <row r="8" spans="1:84" ht="21.75" customHeight="1">
      <c r="A8" s="17">
        <v>1</v>
      </c>
      <c r="B8" s="184">
        <v>2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>
        <v>3</v>
      </c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>
        <v>4</v>
      </c>
      <c r="AV8" s="184"/>
      <c r="AW8" s="184"/>
      <c r="AX8" s="184"/>
      <c r="AY8" s="184"/>
      <c r="AZ8" s="184"/>
      <c r="BA8" s="184"/>
      <c r="BB8" s="184"/>
      <c r="BC8" s="184"/>
      <c r="BD8" s="184">
        <v>5</v>
      </c>
      <c r="BE8" s="184"/>
      <c r="BF8" s="184"/>
      <c r="BG8" s="184"/>
      <c r="BH8" s="184"/>
      <c r="BI8" s="184"/>
      <c r="BJ8" s="184"/>
      <c r="BK8" s="184"/>
      <c r="BL8" s="184"/>
      <c r="BM8" s="184" t="s">
        <v>31</v>
      </c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6">
        <v>7</v>
      </c>
      <c r="CA8" s="16"/>
      <c r="CB8" s="16">
        <v>8</v>
      </c>
      <c r="CC8" s="16">
        <v>9</v>
      </c>
      <c r="CD8" s="16">
        <v>10</v>
      </c>
      <c r="CE8" s="16">
        <v>11</v>
      </c>
      <c r="CF8" s="16">
        <v>12</v>
      </c>
    </row>
    <row r="9" spans="1:84" ht="20.25" customHeight="1">
      <c r="A9" s="16">
        <v>1</v>
      </c>
      <c r="B9" s="216" t="s">
        <v>258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22">
        <v>10</v>
      </c>
      <c r="AV9" s="222"/>
      <c r="AW9" s="222"/>
      <c r="AX9" s="222"/>
      <c r="AY9" s="222"/>
      <c r="AZ9" s="222"/>
      <c r="BA9" s="222"/>
      <c r="BB9" s="222"/>
      <c r="BC9" s="222"/>
      <c r="BD9" s="214">
        <v>3</v>
      </c>
      <c r="BE9" s="214"/>
      <c r="BF9" s="214"/>
      <c r="BG9" s="214"/>
      <c r="BH9" s="214"/>
      <c r="BI9" s="214"/>
      <c r="BJ9" s="214"/>
      <c r="BK9" s="214"/>
      <c r="BL9" s="214"/>
      <c r="BM9" s="221">
        <f>BZ9+CA9+CB9+CD9+CE9+CF9</f>
        <v>0</v>
      </c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5"/>
      <c r="CA9" s="25"/>
      <c r="CB9" s="16"/>
      <c r="CC9" s="16"/>
      <c r="CD9" s="16"/>
      <c r="CE9" s="16"/>
      <c r="CF9" s="16"/>
    </row>
    <row r="10" spans="1:84" ht="15.75" customHeight="1">
      <c r="A10" s="59"/>
      <c r="B10" s="228" t="s">
        <v>186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54"/>
      <c r="AF10" s="55"/>
      <c r="AG10" s="225" t="s">
        <v>2</v>
      </c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 t="s">
        <v>2</v>
      </c>
      <c r="AV10" s="225"/>
      <c r="AW10" s="225"/>
      <c r="AX10" s="225"/>
      <c r="AY10" s="225"/>
      <c r="AZ10" s="225"/>
      <c r="BA10" s="225"/>
      <c r="BB10" s="225"/>
      <c r="BC10" s="225"/>
      <c r="BD10" s="225" t="s">
        <v>2</v>
      </c>
      <c r="BE10" s="225"/>
      <c r="BF10" s="225"/>
      <c r="BG10" s="225"/>
      <c r="BH10" s="225"/>
      <c r="BI10" s="225"/>
      <c r="BJ10" s="225"/>
      <c r="BK10" s="225"/>
      <c r="BL10" s="225"/>
      <c r="BM10" s="224">
        <f>BM9</f>
        <v>0</v>
      </c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56">
        <f>SUM(BZ9:BZ9)</f>
        <v>0</v>
      </c>
      <c r="CA10" s="56"/>
      <c r="CB10" s="56">
        <f>SUM(CB9:CB9)</f>
        <v>0</v>
      </c>
      <c r="CC10" s="56" t="s">
        <v>2</v>
      </c>
      <c r="CD10" s="56">
        <f>SUM(CD9:CD9)</f>
        <v>0</v>
      </c>
      <c r="CE10" s="56">
        <f>SUM(CE9:CE9)</f>
        <v>0</v>
      </c>
      <c r="CF10" s="56">
        <f>SUM(CF9:CF9)</f>
        <v>0</v>
      </c>
    </row>
    <row r="11" spans="1:84" ht="21" customHeight="1">
      <c r="A11" s="16">
        <v>1</v>
      </c>
      <c r="B11" s="226" t="s">
        <v>259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>
        <v>10</v>
      </c>
      <c r="AV11" s="227"/>
      <c r="AW11" s="227"/>
      <c r="AX11" s="227"/>
      <c r="AY11" s="227"/>
      <c r="AZ11" s="227"/>
      <c r="BA11" s="227"/>
      <c r="BB11" s="227"/>
      <c r="BC11" s="227"/>
      <c r="BD11" s="227">
        <v>1</v>
      </c>
      <c r="BE11" s="227"/>
      <c r="BF11" s="227"/>
      <c r="BG11" s="227"/>
      <c r="BH11" s="227"/>
      <c r="BI11" s="227"/>
      <c r="BJ11" s="227"/>
      <c r="BK11" s="227"/>
      <c r="BL11" s="227"/>
      <c r="BM11" s="242">
        <f>BZ11+CA11+CB11+CD11+CE11+CF11</f>
        <v>0</v>
      </c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43"/>
      <c r="CA11" s="43"/>
      <c r="CB11" s="47"/>
      <c r="CC11" s="47"/>
      <c r="CD11" s="47"/>
      <c r="CE11" s="47"/>
      <c r="CF11" s="47"/>
    </row>
    <row r="12" spans="1:84" ht="22.5" customHeight="1" hidden="1">
      <c r="A12" s="1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43"/>
      <c r="CA12" s="43"/>
      <c r="CB12" s="47"/>
      <c r="CC12" s="47"/>
      <c r="CD12" s="47"/>
      <c r="CE12" s="47"/>
      <c r="CF12" s="47"/>
    </row>
    <row r="13" spans="1:84" s="58" customFormat="1" ht="16.5" customHeight="1">
      <c r="A13" s="57"/>
      <c r="B13" s="228" t="s">
        <v>187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54"/>
      <c r="AF13" s="55"/>
      <c r="AG13" s="225" t="s">
        <v>2</v>
      </c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 t="s">
        <v>2</v>
      </c>
      <c r="AV13" s="225"/>
      <c r="AW13" s="225"/>
      <c r="AX13" s="225"/>
      <c r="AY13" s="225"/>
      <c r="AZ13" s="225"/>
      <c r="BA13" s="225"/>
      <c r="BB13" s="225"/>
      <c r="BC13" s="225"/>
      <c r="BD13" s="225" t="s">
        <v>2</v>
      </c>
      <c r="BE13" s="225"/>
      <c r="BF13" s="225"/>
      <c r="BG13" s="225"/>
      <c r="BH13" s="225"/>
      <c r="BI13" s="225"/>
      <c r="BJ13" s="225"/>
      <c r="BK13" s="225"/>
      <c r="BL13" s="225"/>
      <c r="BM13" s="224">
        <f>BM11+BM12</f>
        <v>0</v>
      </c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56">
        <f>SUM(BZ11:BZ12)</f>
        <v>0</v>
      </c>
      <c r="CA13" s="56"/>
      <c r="CB13" s="56">
        <f>SUM(CB11:CB12)</f>
        <v>0</v>
      </c>
      <c r="CC13" s="56" t="s">
        <v>2</v>
      </c>
      <c r="CD13" s="56">
        <f>SUM(CD11:CD12)</f>
        <v>0</v>
      </c>
      <c r="CE13" s="56">
        <f>SUM(CE11:CE12)</f>
        <v>0</v>
      </c>
      <c r="CF13" s="56">
        <f>SUM(CF11:CF12)</f>
        <v>0</v>
      </c>
    </row>
    <row r="14" spans="1:84" s="58" customFormat="1" ht="3" customHeight="1">
      <c r="A14" s="64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5"/>
      <c r="AF14" s="65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8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  <c r="CA14" s="68"/>
      <c r="CB14" s="68"/>
      <c r="CC14" s="68"/>
      <c r="CD14" s="68"/>
      <c r="CE14" s="68"/>
      <c r="CF14" s="68"/>
    </row>
    <row r="15" s="1" customFormat="1" ht="19.5" customHeight="1"/>
    <row r="16" spans="1:84" s="70" customFormat="1" ht="27" customHeight="1">
      <c r="A16" s="82" t="s">
        <v>105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97"/>
      <c r="CA16" s="82"/>
      <c r="CB16" s="82"/>
      <c r="CC16" s="82"/>
      <c r="CD16" s="82"/>
      <c r="CE16" s="82"/>
      <c r="CF16" s="82"/>
    </row>
    <row r="17" spans="1:84" s="5" customFormat="1" ht="21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</row>
    <row r="18" s="6" customFormat="1" ht="15" customHeight="1" hidden="1"/>
    <row r="19" spans="1:84" ht="20.25" customHeight="1">
      <c r="A19" s="203" t="s">
        <v>16</v>
      </c>
      <c r="B19" s="233" t="s">
        <v>3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5"/>
      <c r="AG19" s="185" t="s">
        <v>32</v>
      </c>
      <c r="AH19" s="218"/>
      <c r="AI19" s="218"/>
      <c r="AJ19" s="218"/>
      <c r="AK19" s="218"/>
      <c r="AL19" s="218"/>
      <c r="AM19" s="218"/>
      <c r="AN19" s="218"/>
      <c r="AO19" s="218"/>
      <c r="AP19" s="218"/>
      <c r="AQ19" s="186"/>
      <c r="AR19" s="185" t="s">
        <v>33</v>
      </c>
      <c r="AS19" s="218"/>
      <c r="AT19" s="218"/>
      <c r="AU19" s="218"/>
      <c r="AV19" s="218"/>
      <c r="AW19" s="218"/>
      <c r="AX19" s="218"/>
      <c r="AY19" s="218"/>
      <c r="AZ19" s="218"/>
      <c r="BA19" s="186"/>
      <c r="BB19" s="185" t="s">
        <v>34</v>
      </c>
      <c r="BC19" s="218"/>
      <c r="BD19" s="218"/>
      <c r="BE19" s="218"/>
      <c r="BF19" s="218"/>
      <c r="BG19" s="218"/>
      <c r="BH19" s="218"/>
      <c r="BI19" s="218"/>
      <c r="BJ19" s="218"/>
      <c r="BK19" s="218"/>
      <c r="BL19" s="186"/>
      <c r="BM19" s="185" t="s">
        <v>5</v>
      </c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186"/>
      <c r="BZ19" s="214" t="s">
        <v>41</v>
      </c>
      <c r="CA19" s="214"/>
      <c r="CB19" s="214"/>
      <c r="CC19" s="214"/>
      <c r="CD19" s="214"/>
      <c r="CE19" s="214"/>
      <c r="CF19" s="214"/>
    </row>
    <row r="20" spans="1:84" ht="77.25" customHeight="1">
      <c r="A20" s="204"/>
      <c r="B20" s="236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8"/>
      <c r="AG20" s="187"/>
      <c r="AH20" s="219"/>
      <c r="AI20" s="219"/>
      <c r="AJ20" s="219"/>
      <c r="AK20" s="219"/>
      <c r="AL20" s="219"/>
      <c r="AM20" s="219"/>
      <c r="AN20" s="219"/>
      <c r="AO20" s="219"/>
      <c r="AP20" s="219"/>
      <c r="AQ20" s="188"/>
      <c r="AR20" s="187"/>
      <c r="AS20" s="219"/>
      <c r="AT20" s="219"/>
      <c r="AU20" s="219"/>
      <c r="AV20" s="219"/>
      <c r="AW20" s="219"/>
      <c r="AX20" s="219"/>
      <c r="AY20" s="219"/>
      <c r="AZ20" s="219"/>
      <c r="BA20" s="188"/>
      <c r="BB20" s="187"/>
      <c r="BC20" s="219"/>
      <c r="BD20" s="219"/>
      <c r="BE20" s="219"/>
      <c r="BF20" s="219"/>
      <c r="BG20" s="219"/>
      <c r="BH20" s="219"/>
      <c r="BI20" s="219"/>
      <c r="BJ20" s="219"/>
      <c r="BK20" s="219"/>
      <c r="BL20" s="188"/>
      <c r="BM20" s="187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188"/>
      <c r="BZ20" s="179" t="s">
        <v>13</v>
      </c>
      <c r="CA20" s="179"/>
      <c r="CB20" s="179"/>
      <c r="CC20" s="170" t="s">
        <v>23</v>
      </c>
      <c r="CD20" s="199"/>
      <c r="CE20" s="171"/>
      <c r="CF20" s="174" t="s">
        <v>24</v>
      </c>
    </row>
    <row r="21" spans="1:84" ht="18" customHeight="1">
      <c r="A21" s="204"/>
      <c r="B21" s="236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8"/>
      <c r="AG21" s="187"/>
      <c r="AH21" s="219"/>
      <c r="AI21" s="219"/>
      <c r="AJ21" s="219"/>
      <c r="AK21" s="219"/>
      <c r="AL21" s="219"/>
      <c r="AM21" s="219"/>
      <c r="AN21" s="219"/>
      <c r="AO21" s="219"/>
      <c r="AP21" s="219"/>
      <c r="AQ21" s="188"/>
      <c r="AR21" s="187"/>
      <c r="AS21" s="219"/>
      <c r="AT21" s="219"/>
      <c r="AU21" s="219"/>
      <c r="AV21" s="219"/>
      <c r="AW21" s="219"/>
      <c r="AX21" s="219"/>
      <c r="AY21" s="219"/>
      <c r="AZ21" s="219"/>
      <c r="BA21" s="188"/>
      <c r="BB21" s="187"/>
      <c r="BC21" s="219"/>
      <c r="BD21" s="219"/>
      <c r="BE21" s="219"/>
      <c r="BF21" s="219"/>
      <c r="BG21" s="219"/>
      <c r="BH21" s="219"/>
      <c r="BI21" s="219"/>
      <c r="BJ21" s="219"/>
      <c r="BK21" s="219"/>
      <c r="BL21" s="188"/>
      <c r="BM21" s="187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188"/>
      <c r="BZ21" s="179" t="s">
        <v>21</v>
      </c>
      <c r="CA21" s="174" t="s">
        <v>22</v>
      </c>
      <c r="CB21" s="179" t="s">
        <v>173</v>
      </c>
      <c r="CC21" s="174" t="s">
        <v>55</v>
      </c>
      <c r="CD21" s="179" t="s">
        <v>21</v>
      </c>
      <c r="CE21" s="179" t="s">
        <v>22</v>
      </c>
      <c r="CF21" s="175"/>
    </row>
    <row r="22" spans="1:84" ht="18" customHeight="1">
      <c r="A22" s="205"/>
      <c r="B22" s="239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1"/>
      <c r="AG22" s="189"/>
      <c r="AH22" s="220"/>
      <c r="AI22" s="220"/>
      <c r="AJ22" s="220"/>
      <c r="AK22" s="220"/>
      <c r="AL22" s="220"/>
      <c r="AM22" s="220"/>
      <c r="AN22" s="220"/>
      <c r="AO22" s="220"/>
      <c r="AP22" s="220"/>
      <c r="AQ22" s="190"/>
      <c r="AR22" s="189"/>
      <c r="AS22" s="220"/>
      <c r="AT22" s="220"/>
      <c r="AU22" s="220"/>
      <c r="AV22" s="220"/>
      <c r="AW22" s="220"/>
      <c r="AX22" s="220"/>
      <c r="AY22" s="220"/>
      <c r="AZ22" s="220"/>
      <c r="BA22" s="190"/>
      <c r="BB22" s="189"/>
      <c r="BC22" s="220"/>
      <c r="BD22" s="220"/>
      <c r="BE22" s="220"/>
      <c r="BF22" s="220"/>
      <c r="BG22" s="220"/>
      <c r="BH22" s="220"/>
      <c r="BI22" s="220"/>
      <c r="BJ22" s="220"/>
      <c r="BK22" s="220"/>
      <c r="BL22" s="190"/>
      <c r="BM22" s="189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190"/>
      <c r="BZ22" s="179"/>
      <c r="CA22" s="176"/>
      <c r="CB22" s="179"/>
      <c r="CC22" s="176"/>
      <c r="CD22" s="179"/>
      <c r="CE22" s="179"/>
      <c r="CF22" s="176"/>
    </row>
    <row r="23" spans="1:84" ht="22.5" customHeight="1">
      <c r="A23" s="17">
        <v>1</v>
      </c>
      <c r="B23" s="184">
        <v>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>
        <v>3</v>
      </c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>
        <v>4</v>
      </c>
      <c r="AS23" s="184"/>
      <c r="AT23" s="184"/>
      <c r="AU23" s="184"/>
      <c r="AV23" s="184"/>
      <c r="AW23" s="184"/>
      <c r="AX23" s="184"/>
      <c r="AY23" s="184"/>
      <c r="AZ23" s="184"/>
      <c r="BA23" s="184"/>
      <c r="BB23" s="184">
        <v>5</v>
      </c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 t="s">
        <v>31</v>
      </c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6">
        <v>7</v>
      </c>
      <c r="CA23" s="16"/>
      <c r="CB23" s="16">
        <v>8</v>
      </c>
      <c r="CC23" s="16">
        <v>9</v>
      </c>
      <c r="CD23" s="16">
        <v>10</v>
      </c>
      <c r="CE23" s="16">
        <v>11</v>
      </c>
      <c r="CF23" s="16">
        <v>12</v>
      </c>
    </row>
    <row r="24" spans="1:84" ht="12.75">
      <c r="A24" s="18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18"/>
      <c r="CA24" s="18"/>
      <c r="CB24" s="18"/>
      <c r="CC24" s="18"/>
      <c r="CD24" s="18"/>
      <c r="CE24" s="18"/>
      <c r="CF24" s="18"/>
    </row>
    <row r="25" spans="1:84" ht="12.75">
      <c r="A25" s="18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18"/>
      <c r="CA25" s="18"/>
      <c r="CB25" s="18"/>
      <c r="CC25" s="18"/>
      <c r="CD25" s="18"/>
      <c r="CE25" s="18"/>
      <c r="CF25" s="18"/>
    </row>
    <row r="26" spans="1:84" ht="23.25" customHeight="1">
      <c r="A26" s="230" t="s">
        <v>52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2"/>
      <c r="AG26" s="214" t="s">
        <v>2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 t="s">
        <v>2</v>
      </c>
      <c r="AS26" s="214"/>
      <c r="AT26" s="214"/>
      <c r="AU26" s="214"/>
      <c r="AV26" s="214"/>
      <c r="AW26" s="214"/>
      <c r="AX26" s="214"/>
      <c r="AY26" s="214"/>
      <c r="AZ26" s="214"/>
      <c r="BA26" s="214"/>
      <c r="BB26" s="214" t="s">
        <v>2</v>
      </c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18"/>
      <c r="CA26" s="18"/>
      <c r="CB26" s="18"/>
      <c r="CC26" s="18"/>
      <c r="CD26" s="18"/>
      <c r="CE26" s="18"/>
      <c r="CF26" s="18"/>
    </row>
    <row r="27" spans="1:84" ht="37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20"/>
      <c r="CA27" s="20"/>
      <c r="CB27" s="20"/>
      <c r="CC27" s="20"/>
      <c r="CD27" s="20"/>
      <c r="CE27" s="20"/>
      <c r="CF27" s="20"/>
    </row>
    <row r="28" spans="1:84" s="83" customFormat="1" ht="24.75" customHeight="1">
      <c r="A28" s="69" t="s">
        <v>106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</row>
    <row r="29" spans="1:84" s="1" customFormat="1" ht="12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s="1" customFormat="1" ht="15.75" customHeight="1">
      <c r="A30" s="203" t="s">
        <v>16</v>
      </c>
      <c r="B30" s="233" t="s">
        <v>3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5"/>
      <c r="AG30" s="185" t="s">
        <v>28</v>
      </c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186"/>
      <c r="BB30" s="185" t="s">
        <v>54</v>
      </c>
      <c r="BC30" s="218"/>
      <c r="BD30" s="218"/>
      <c r="BE30" s="218"/>
      <c r="BF30" s="218"/>
      <c r="BG30" s="218"/>
      <c r="BH30" s="218"/>
      <c r="BI30" s="218"/>
      <c r="BJ30" s="218"/>
      <c r="BK30" s="218"/>
      <c r="BL30" s="186"/>
      <c r="BM30" s="185" t="s">
        <v>5</v>
      </c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186"/>
      <c r="BZ30" s="214" t="s">
        <v>41</v>
      </c>
      <c r="CA30" s="214"/>
      <c r="CB30" s="214"/>
      <c r="CC30" s="214"/>
      <c r="CD30" s="214"/>
      <c r="CE30" s="214"/>
      <c r="CF30" s="214"/>
    </row>
    <row r="31" spans="1:84" s="1" customFormat="1" ht="78.75" customHeight="1">
      <c r="A31" s="204"/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8"/>
      <c r="AG31" s="187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188"/>
      <c r="BB31" s="187"/>
      <c r="BC31" s="219"/>
      <c r="BD31" s="219"/>
      <c r="BE31" s="219"/>
      <c r="BF31" s="219"/>
      <c r="BG31" s="219"/>
      <c r="BH31" s="219"/>
      <c r="BI31" s="219"/>
      <c r="BJ31" s="219"/>
      <c r="BK31" s="219"/>
      <c r="BL31" s="188"/>
      <c r="BM31" s="187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188"/>
      <c r="BZ31" s="179" t="s">
        <v>13</v>
      </c>
      <c r="CA31" s="179"/>
      <c r="CB31" s="179"/>
      <c r="CC31" s="170" t="s">
        <v>23</v>
      </c>
      <c r="CD31" s="199"/>
      <c r="CE31" s="171"/>
      <c r="CF31" s="174" t="s">
        <v>24</v>
      </c>
    </row>
    <row r="32" spans="1:84" s="1" customFormat="1" ht="15.75" customHeight="1">
      <c r="A32" s="204"/>
      <c r="B32" s="236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8"/>
      <c r="AG32" s="187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188"/>
      <c r="BB32" s="187"/>
      <c r="BC32" s="219"/>
      <c r="BD32" s="219"/>
      <c r="BE32" s="219"/>
      <c r="BF32" s="219"/>
      <c r="BG32" s="219"/>
      <c r="BH32" s="219"/>
      <c r="BI32" s="219"/>
      <c r="BJ32" s="219"/>
      <c r="BK32" s="219"/>
      <c r="BL32" s="188"/>
      <c r="BM32" s="187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188"/>
      <c r="BZ32" s="179" t="s">
        <v>21</v>
      </c>
      <c r="CA32" s="174" t="s">
        <v>22</v>
      </c>
      <c r="CB32" s="179" t="s">
        <v>173</v>
      </c>
      <c r="CC32" s="174" t="s">
        <v>55</v>
      </c>
      <c r="CD32" s="179" t="s">
        <v>21</v>
      </c>
      <c r="CE32" s="179" t="s">
        <v>22</v>
      </c>
      <c r="CF32" s="175"/>
    </row>
    <row r="33" spans="1:84" s="1" customFormat="1" ht="14.25" customHeight="1">
      <c r="A33" s="205"/>
      <c r="B33" s="23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1"/>
      <c r="AG33" s="189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190"/>
      <c r="BB33" s="189"/>
      <c r="BC33" s="220"/>
      <c r="BD33" s="220"/>
      <c r="BE33" s="220"/>
      <c r="BF33" s="220"/>
      <c r="BG33" s="220"/>
      <c r="BH33" s="220"/>
      <c r="BI33" s="220"/>
      <c r="BJ33" s="220"/>
      <c r="BK33" s="220"/>
      <c r="BL33" s="190"/>
      <c r="BM33" s="189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190"/>
      <c r="BZ33" s="179"/>
      <c r="CA33" s="176"/>
      <c r="CB33" s="179"/>
      <c r="CC33" s="176"/>
      <c r="CD33" s="179"/>
      <c r="CE33" s="179"/>
      <c r="CF33" s="176"/>
    </row>
    <row r="34" spans="1:84" s="1" customFormat="1" ht="19.5" customHeight="1">
      <c r="A34" s="17">
        <v>1</v>
      </c>
      <c r="B34" s="184">
        <v>2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209">
        <v>3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1"/>
      <c r="BB34" s="184">
        <v>4</v>
      </c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 t="s">
        <v>35</v>
      </c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6">
        <v>6</v>
      </c>
      <c r="CA34" s="16"/>
      <c r="CB34" s="16">
        <v>7</v>
      </c>
      <c r="CC34" s="16">
        <v>8</v>
      </c>
      <c r="CD34" s="16">
        <v>9</v>
      </c>
      <c r="CE34" s="16">
        <v>10</v>
      </c>
      <c r="CF34" s="16">
        <v>11</v>
      </c>
    </row>
    <row r="35" spans="1:84" s="1" customFormat="1" ht="42" customHeight="1">
      <c r="A35" s="16">
        <v>1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177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78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18"/>
      <c r="CA35" s="18"/>
      <c r="CB35" s="25"/>
      <c r="CC35" s="18"/>
      <c r="CD35" s="18"/>
      <c r="CE35" s="18"/>
      <c r="CF35" s="18"/>
    </row>
    <row r="36" spans="1:84" s="1" customFormat="1" ht="31.5" customHeight="1">
      <c r="A36" s="60"/>
      <c r="B36" s="243" t="s">
        <v>155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61"/>
      <c r="AF36" s="62"/>
      <c r="AG36" s="245" t="s">
        <v>2</v>
      </c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7"/>
      <c r="BB36" s="225" t="s">
        <v>2</v>
      </c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4">
        <f>BM35</f>
        <v>0</v>
      </c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56">
        <f>BZ35</f>
        <v>0</v>
      </c>
      <c r="CA36" s="56"/>
      <c r="CB36" s="56">
        <f>CB35</f>
        <v>0</v>
      </c>
      <c r="CC36" s="56" t="s">
        <v>2</v>
      </c>
      <c r="CD36" s="56">
        <f>CD35</f>
        <v>0</v>
      </c>
      <c r="CE36" s="56">
        <f>CE35</f>
        <v>0</v>
      </c>
      <c r="CF36" s="56">
        <f>CF35</f>
        <v>0</v>
      </c>
    </row>
    <row r="37" spans="1:84" s="1" customFormat="1" ht="15.75">
      <c r="A37" s="20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20"/>
      <c r="CA37" s="20"/>
      <c r="CB37" s="20"/>
      <c r="CC37" s="20"/>
      <c r="CD37" s="20"/>
      <c r="CE37" s="20"/>
      <c r="CF37" s="20"/>
    </row>
    <row r="38" spans="1:84" s="83" customFormat="1" ht="33" customHeight="1">
      <c r="A38" s="223" t="s">
        <v>107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1" customFormat="1" ht="13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</row>
    <row r="40" spans="1:84" s="1" customFormat="1" ht="15.75">
      <c r="A40" s="185" t="s">
        <v>16</v>
      </c>
      <c r="B40" s="185" t="s">
        <v>3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186"/>
      <c r="AG40" s="185" t="s">
        <v>36</v>
      </c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186"/>
      <c r="AU40" s="185" t="s">
        <v>37</v>
      </c>
      <c r="AV40" s="218"/>
      <c r="AW40" s="218"/>
      <c r="AX40" s="218"/>
      <c r="AY40" s="218"/>
      <c r="AZ40" s="218"/>
      <c r="BA40" s="218"/>
      <c r="BB40" s="218"/>
      <c r="BC40" s="186"/>
      <c r="BD40" s="185" t="s">
        <v>29</v>
      </c>
      <c r="BE40" s="218"/>
      <c r="BF40" s="218"/>
      <c r="BG40" s="218"/>
      <c r="BH40" s="218"/>
      <c r="BI40" s="218"/>
      <c r="BJ40" s="218"/>
      <c r="BK40" s="218"/>
      <c r="BL40" s="186"/>
      <c r="BM40" s="185" t="s">
        <v>30</v>
      </c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186"/>
      <c r="BZ40" s="214" t="s">
        <v>41</v>
      </c>
      <c r="CA40" s="214"/>
      <c r="CB40" s="214"/>
      <c r="CC40" s="214"/>
      <c r="CD40" s="214"/>
      <c r="CE40" s="214"/>
      <c r="CF40" s="214"/>
    </row>
    <row r="41" spans="1:84" s="1" customFormat="1" ht="79.5" customHeight="1">
      <c r="A41" s="187"/>
      <c r="B41" s="187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188"/>
      <c r="AG41" s="187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188"/>
      <c r="AU41" s="187"/>
      <c r="AV41" s="219"/>
      <c r="AW41" s="219"/>
      <c r="AX41" s="219"/>
      <c r="AY41" s="219"/>
      <c r="AZ41" s="219"/>
      <c r="BA41" s="219"/>
      <c r="BB41" s="219"/>
      <c r="BC41" s="188"/>
      <c r="BD41" s="187"/>
      <c r="BE41" s="219"/>
      <c r="BF41" s="219"/>
      <c r="BG41" s="219"/>
      <c r="BH41" s="219"/>
      <c r="BI41" s="219"/>
      <c r="BJ41" s="219"/>
      <c r="BK41" s="219"/>
      <c r="BL41" s="188"/>
      <c r="BM41" s="187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188"/>
      <c r="BZ41" s="179" t="s">
        <v>13</v>
      </c>
      <c r="CA41" s="179"/>
      <c r="CB41" s="179"/>
      <c r="CC41" s="170" t="s">
        <v>23</v>
      </c>
      <c r="CD41" s="199"/>
      <c r="CE41" s="171"/>
      <c r="CF41" s="174" t="s">
        <v>24</v>
      </c>
    </row>
    <row r="42" spans="1:84" s="1" customFormat="1" ht="18" customHeight="1">
      <c r="A42" s="187"/>
      <c r="B42" s="187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188"/>
      <c r="AG42" s="187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188"/>
      <c r="AU42" s="187"/>
      <c r="AV42" s="219"/>
      <c r="AW42" s="219"/>
      <c r="AX42" s="219"/>
      <c r="AY42" s="219"/>
      <c r="AZ42" s="219"/>
      <c r="BA42" s="219"/>
      <c r="BB42" s="219"/>
      <c r="BC42" s="188"/>
      <c r="BD42" s="187"/>
      <c r="BE42" s="219"/>
      <c r="BF42" s="219"/>
      <c r="BG42" s="219"/>
      <c r="BH42" s="219"/>
      <c r="BI42" s="219"/>
      <c r="BJ42" s="219"/>
      <c r="BK42" s="219"/>
      <c r="BL42" s="188"/>
      <c r="BM42" s="187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188"/>
      <c r="BZ42" s="191" t="s">
        <v>21</v>
      </c>
      <c r="CA42" s="212"/>
      <c r="CB42" s="191" t="s">
        <v>22</v>
      </c>
      <c r="CC42" s="212" t="s">
        <v>55</v>
      </c>
      <c r="CD42" s="191" t="s">
        <v>21</v>
      </c>
      <c r="CE42" s="191" t="s">
        <v>22</v>
      </c>
      <c r="CF42" s="175"/>
    </row>
    <row r="43" spans="1:84" s="1" customFormat="1" ht="16.5" customHeight="1">
      <c r="A43" s="189"/>
      <c r="B43" s="189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190"/>
      <c r="AG43" s="189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190"/>
      <c r="AU43" s="189"/>
      <c r="AV43" s="220"/>
      <c r="AW43" s="220"/>
      <c r="AX43" s="220"/>
      <c r="AY43" s="220"/>
      <c r="AZ43" s="220"/>
      <c r="BA43" s="220"/>
      <c r="BB43" s="220"/>
      <c r="BC43" s="190"/>
      <c r="BD43" s="189"/>
      <c r="BE43" s="220"/>
      <c r="BF43" s="220"/>
      <c r="BG43" s="220"/>
      <c r="BH43" s="220"/>
      <c r="BI43" s="220"/>
      <c r="BJ43" s="220"/>
      <c r="BK43" s="220"/>
      <c r="BL43" s="190"/>
      <c r="BM43" s="189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190"/>
      <c r="BZ43" s="191"/>
      <c r="CA43" s="213"/>
      <c r="CB43" s="191"/>
      <c r="CC43" s="213"/>
      <c r="CD43" s="191"/>
      <c r="CE43" s="191"/>
      <c r="CF43" s="176"/>
    </row>
    <row r="44" spans="1:84" s="1" customFormat="1" ht="15.75">
      <c r="A44" s="17">
        <v>1</v>
      </c>
      <c r="B44" s="184">
        <v>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>
        <v>3</v>
      </c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>
        <v>4</v>
      </c>
      <c r="AV44" s="184"/>
      <c r="AW44" s="184"/>
      <c r="AX44" s="184"/>
      <c r="AY44" s="184"/>
      <c r="AZ44" s="184"/>
      <c r="BA44" s="184"/>
      <c r="BB44" s="184"/>
      <c r="BC44" s="184"/>
      <c r="BD44" s="184">
        <v>5</v>
      </c>
      <c r="BE44" s="184"/>
      <c r="BF44" s="184"/>
      <c r="BG44" s="184"/>
      <c r="BH44" s="184"/>
      <c r="BI44" s="184"/>
      <c r="BJ44" s="184"/>
      <c r="BK44" s="184"/>
      <c r="BL44" s="184"/>
      <c r="BM44" s="184" t="s">
        <v>31</v>
      </c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6">
        <v>7</v>
      </c>
      <c r="CA44" s="16"/>
      <c r="CB44" s="16">
        <v>8</v>
      </c>
      <c r="CC44" s="16">
        <v>9</v>
      </c>
      <c r="CD44" s="16">
        <v>10</v>
      </c>
      <c r="CE44" s="16">
        <v>11</v>
      </c>
      <c r="CF44" s="16">
        <v>12</v>
      </c>
    </row>
    <row r="45" spans="1:84" s="1" customFormat="1" ht="15.75">
      <c r="A45" s="18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18"/>
      <c r="CA45" s="18"/>
      <c r="CB45" s="18"/>
      <c r="CC45" s="18"/>
      <c r="CD45" s="18"/>
      <c r="CE45" s="18"/>
      <c r="CF45" s="18"/>
    </row>
    <row r="46" spans="1:84" s="1" customFormat="1" ht="15.75">
      <c r="A46" s="18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18"/>
      <c r="CA46" s="18"/>
      <c r="CB46" s="18"/>
      <c r="CC46" s="18"/>
      <c r="CD46" s="18"/>
      <c r="CE46" s="18"/>
      <c r="CF46" s="18"/>
    </row>
    <row r="47" spans="1:84" s="1" customFormat="1" ht="18.75" customHeight="1">
      <c r="A47" s="18"/>
      <c r="B47" s="215" t="s">
        <v>59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4" t="s">
        <v>2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 t="s">
        <v>2</v>
      </c>
      <c r="AV47" s="214"/>
      <c r="AW47" s="214"/>
      <c r="AX47" s="214"/>
      <c r="AY47" s="214"/>
      <c r="AZ47" s="214"/>
      <c r="BA47" s="214"/>
      <c r="BB47" s="214"/>
      <c r="BC47" s="214"/>
      <c r="BD47" s="214" t="s">
        <v>2</v>
      </c>
      <c r="BE47" s="214"/>
      <c r="BF47" s="214"/>
      <c r="BG47" s="214"/>
      <c r="BH47" s="214"/>
      <c r="BI47" s="214"/>
      <c r="BJ47" s="214"/>
      <c r="BK47" s="214"/>
      <c r="BL47" s="214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18"/>
      <c r="CA47" s="18"/>
      <c r="CB47" s="18"/>
      <c r="CC47" s="18"/>
      <c r="CD47" s="18"/>
      <c r="CE47" s="18"/>
      <c r="CF47" s="18"/>
    </row>
    <row r="48" s="1" customFormat="1" ht="15.75"/>
    <row r="49" s="1" customFormat="1" ht="15.75" hidden="1"/>
    <row r="50" s="1" customFormat="1" ht="15.75" hidden="1"/>
    <row r="51" s="1" customFormat="1" ht="15.75" hidden="1"/>
    <row r="52" s="1" customFormat="1" ht="15.75" hidden="1"/>
    <row r="53" s="1" customFormat="1" ht="15.75" hidden="1"/>
    <row r="54" s="1" customFormat="1" ht="15.75" hidden="1"/>
    <row r="55" s="1" customFormat="1" ht="15.75" hidden="1"/>
    <row r="56" s="1" customFormat="1" ht="15.75" hidden="1"/>
    <row r="57" spans="78:80" ht="12.75">
      <c r="BZ57" s="95"/>
      <c r="CA57" s="108"/>
      <c r="CB57" s="98"/>
    </row>
    <row r="58" spans="78:80" ht="12.75">
      <c r="BZ58" s="96"/>
      <c r="CA58" s="94"/>
      <c r="CB58" s="94"/>
    </row>
    <row r="59" spans="78:80" ht="12.75">
      <c r="BZ59" s="95"/>
      <c r="CA59" s="94"/>
      <c r="CB59" s="94"/>
    </row>
    <row r="60" spans="78:80" ht="12.75">
      <c r="BZ60" s="99"/>
      <c r="CA60" s="94"/>
      <c r="CB60" s="94"/>
    </row>
    <row r="61" spans="78:80" ht="12.75">
      <c r="BZ61" s="100"/>
      <c r="CA61" s="94"/>
      <c r="CB61" s="94"/>
    </row>
    <row r="62" spans="78:80" ht="12.75">
      <c r="BZ62" s="101"/>
      <c r="CA62" s="101"/>
      <c r="CB62" s="94"/>
    </row>
    <row r="63" spans="78:80" ht="12.75">
      <c r="BZ63" s="94"/>
      <c r="CA63" s="94"/>
      <c r="CB63" s="94"/>
    </row>
  </sheetData>
  <sheetProtection/>
  <mergeCells count="146">
    <mergeCell ref="B24:AF24"/>
    <mergeCell ref="B19:AF22"/>
    <mergeCell ref="BM19:BY22"/>
    <mergeCell ref="AU47:BC47"/>
    <mergeCell ref="B36:AD36"/>
    <mergeCell ref="BM36:BY36"/>
    <mergeCell ref="AG36:BA36"/>
    <mergeCell ref="BD47:BL47"/>
    <mergeCell ref="BM47:BY47"/>
    <mergeCell ref="BD46:BL46"/>
    <mergeCell ref="BB25:BL25"/>
    <mergeCell ref="BM25:BY25"/>
    <mergeCell ref="BB35:BL35"/>
    <mergeCell ref="BB36:BL36"/>
    <mergeCell ref="BM30:BY33"/>
    <mergeCell ref="BD45:BL45"/>
    <mergeCell ref="BM45:BY45"/>
    <mergeCell ref="AU40:BC43"/>
    <mergeCell ref="BD40:BL43"/>
    <mergeCell ref="BM40:BY43"/>
    <mergeCell ref="A4:A7"/>
    <mergeCell ref="BZ4:CF4"/>
    <mergeCell ref="BZ5:CB5"/>
    <mergeCell ref="BZ6:BZ7"/>
    <mergeCell ref="BZ41:CB41"/>
    <mergeCell ref="CF41:CF43"/>
    <mergeCell ref="BZ42:BZ43"/>
    <mergeCell ref="CB42:CB43"/>
    <mergeCell ref="CD42:CD43"/>
    <mergeCell ref="AG24:AQ24"/>
    <mergeCell ref="AG19:AQ22"/>
    <mergeCell ref="AR19:BA22"/>
    <mergeCell ref="BB19:BL22"/>
    <mergeCell ref="BD11:BL11"/>
    <mergeCell ref="B13:AD13"/>
    <mergeCell ref="CE42:CE43"/>
    <mergeCell ref="BZ21:BZ22"/>
    <mergeCell ref="CB21:CB22"/>
    <mergeCell ref="BM11:BY11"/>
    <mergeCell ref="BD13:BL13"/>
    <mergeCell ref="AU4:BC7"/>
    <mergeCell ref="BD4:BL7"/>
    <mergeCell ref="CC5:CE5"/>
    <mergeCell ref="B8:AF8"/>
    <mergeCell ref="AG10:AT10"/>
    <mergeCell ref="AU10:BC10"/>
    <mergeCell ref="BD10:BL10"/>
    <mergeCell ref="CB6:CB7"/>
    <mergeCell ref="BM8:BY8"/>
    <mergeCell ref="BM9:BY9"/>
    <mergeCell ref="AG12:AT12"/>
    <mergeCell ref="CE21:CE22"/>
    <mergeCell ref="BZ20:CB20"/>
    <mergeCell ref="CD6:CD7"/>
    <mergeCell ref="B4:AF7"/>
    <mergeCell ref="AG8:AT8"/>
    <mergeCell ref="AU8:BC8"/>
    <mergeCell ref="BM4:BY7"/>
    <mergeCell ref="AG4:AT7"/>
    <mergeCell ref="BD8:BL8"/>
    <mergeCell ref="AU13:BC13"/>
    <mergeCell ref="AU11:BC11"/>
    <mergeCell ref="BM12:BY12"/>
    <mergeCell ref="CF20:CF22"/>
    <mergeCell ref="CD21:CD22"/>
    <mergeCell ref="AU12:BC12"/>
    <mergeCell ref="BM13:BY13"/>
    <mergeCell ref="BD12:BL12"/>
    <mergeCell ref="BZ19:CF19"/>
    <mergeCell ref="A40:A43"/>
    <mergeCell ref="B40:AF43"/>
    <mergeCell ref="AG40:AT43"/>
    <mergeCell ref="B11:AF11"/>
    <mergeCell ref="AG11:AT11"/>
    <mergeCell ref="B10:AD10"/>
    <mergeCell ref="B12:AF12"/>
    <mergeCell ref="A26:AF26"/>
    <mergeCell ref="AR25:BA25"/>
    <mergeCell ref="B30:AF33"/>
    <mergeCell ref="B9:AF9"/>
    <mergeCell ref="AG9:AT9"/>
    <mergeCell ref="AU9:BC9"/>
    <mergeCell ref="BD9:BL9"/>
    <mergeCell ref="A19:A22"/>
    <mergeCell ref="A38:CF38"/>
    <mergeCell ref="CC32:CC33"/>
    <mergeCell ref="BM10:BY10"/>
    <mergeCell ref="A30:A33"/>
    <mergeCell ref="AG13:AT13"/>
    <mergeCell ref="B23:AF23"/>
    <mergeCell ref="AR23:BA23"/>
    <mergeCell ref="BB23:BL23"/>
    <mergeCell ref="BM23:BY23"/>
    <mergeCell ref="B25:AF25"/>
    <mergeCell ref="BM24:BY24"/>
    <mergeCell ref="AR24:BA24"/>
    <mergeCell ref="BB24:BL24"/>
    <mergeCell ref="AG25:AQ25"/>
    <mergeCell ref="AG23:AQ23"/>
    <mergeCell ref="AG26:AQ26"/>
    <mergeCell ref="BM35:BY35"/>
    <mergeCell ref="BM34:BY34"/>
    <mergeCell ref="AG34:BA34"/>
    <mergeCell ref="CE32:CE33"/>
    <mergeCell ref="BB30:BL33"/>
    <mergeCell ref="BZ31:CB31"/>
    <mergeCell ref="CD32:CD33"/>
    <mergeCell ref="BZ30:CF30"/>
    <mergeCell ref="CA32:CA33"/>
    <mergeCell ref="B47:AF47"/>
    <mergeCell ref="AG47:AT47"/>
    <mergeCell ref="B35:AF35"/>
    <mergeCell ref="BM26:BY26"/>
    <mergeCell ref="B34:AF34"/>
    <mergeCell ref="BB26:BL26"/>
    <mergeCell ref="AR26:BA26"/>
    <mergeCell ref="BB34:BL34"/>
    <mergeCell ref="AG35:BA35"/>
    <mergeCell ref="AG30:BA33"/>
    <mergeCell ref="B46:AF46"/>
    <mergeCell ref="AG46:AT46"/>
    <mergeCell ref="AU46:BC46"/>
    <mergeCell ref="B44:AF44"/>
    <mergeCell ref="AG44:AT44"/>
    <mergeCell ref="BM46:BY46"/>
    <mergeCell ref="BD44:BL44"/>
    <mergeCell ref="B45:AF45"/>
    <mergeCell ref="BM44:BY44"/>
    <mergeCell ref="AU44:BC44"/>
    <mergeCell ref="AG45:AT45"/>
    <mergeCell ref="AU45:BC45"/>
    <mergeCell ref="CF5:CF7"/>
    <mergeCell ref="CF31:CF33"/>
    <mergeCell ref="BZ32:BZ33"/>
    <mergeCell ref="CB32:CB33"/>
    <mergeCell ref="CC41:CE41"/>
    <mergeCell ref="CC42:CC43"/>
    <mergeCell ref="CA6:CA7"/>
    <mergeCell ref="CA21:CA22"/>
    <mergeCell ref="CA42:CA43"/>
    <mergeCell ref="CC6:CC7"/>
    <mergeCell ref="CC20:CE20"/>
    <mergeCell ref="CC21:CC22"/>
    <mergeCell ref="CC31:CE31"/>
    <mergeCell ref="BZ40:CF40"/>
    <mergeCell ref="CE6:CE7"/>
  </mergeCells>
  <printOptions/>
  <pageMargins left="0.3937007874015748" right="0.1968503937007874" top="0.5905511811023623" bottom="0.3937007874015748" header="0.2755905511811024" footer="0.2755905511811024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CH43"/>
  <sheetViews>
    <sheetView zoomScaleSheetLayoutView="55" zoomScalePageLayoutView="0" workbookViewId="0" topLeftCell="A1">
      <selection activeCell="A1" sqref="A1:IV16384"/>
    </sheetView>
  </sheetViews>
  <sheetFormatPr defaultColWidth="1.12109375" defaultRowHeight="12.75"/>
  <cols>
    <col min="1" max="18" width="1.12109375" style="9" customWidth="1"/>
    <col min="19" max="19" width="2.125" style="9" customWidth="1"/>
    <col min="20" max="34" width="1.12109375" style="9" customWidth="1"/>
    <col min="35" max="35" width="1.25" style="9" customWidth="1"/>
    <col min="36" max="55" width="1.12109375" style="9" customWidth="1"/>
    <col min="56" max="56" width="2.625" style="9" customWidth="1"/>
    <col min="57" max="65" width="1.12109375" style="9" hidden="1" customWidth="1"/>
    <col min="66" max="66" width="0.2421875" style="9" hidden="1" customWidth="1"/>
    <col min="67" max="67" width="0.12890625" style="9" hidden="1" customWidth="1"/>
    <col min="68" max="80" width="1.12109375" style="9" customWidth="1"/>
    <col min="81" max="81" width="11.375" style="9" customWidth="1"/>
    <col min="82" max="82" width="13.00390625" style="9" customWidth="1"/>
    <col min="83" max="83" width="9.625" style="9" customWidth="1"/>
    <col min="84" max="84" width="10.75390625" style="9" customWidth="1"/>
    <col min="85" max="85" width="10.375" style="9" customWidth="1"/>
    <col min="86" max="86" width="14.00390625" style="9" customWidth="1"/>
    <col min="87" max="16384" width="1.12109375" style="9" customWidth="1"/>
  </cols>
  <sheetData>
    <row r="1" spans="1:80" s="70" customFormat="1" ht="20.25" customHeight="1">
      <c r="A1" s="82" t="s">
        <v>171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6" ht="5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20"/>
      <c r="CD2" s="20"/>
      <c r="CE2" s="20"/>
      <c r="CF2" s="20"/>
      <c r="CG2" s="20"/>
      <c r="CH2" s="20"/>
    </row>
    <row r="3" spans="1:80" s="81" customFormat="1" ht="20.25" customHeight="1">
      <c r="A3" s="69" t="s">
        <v>172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</row>
    <row r="4" ht="6.75" customHeight="1"/>
    <row r="5" spans="1:86" ht="12.75">
      <c r="A5" s="179" t="s">
        <v>16</v>
      </c>
      <c r="B5" s="179"/>
      <c r="C5" s="179"/>
      <c r="D5" s="179"/>
      <c r="E5" s="184" t="s">
        <v>10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79" t="s">
        <v>63</v>
      </c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 t="s">
        <v>147</v>
      </c>
      <c r="AV5" s="179"/>
      <c r="AW5" s="179"/>
      <c r="AX5" s="179"/>
      <c r="AY5" s="179"/>
      <c r="AZ5" s="179"/>
      <c r="BA5" s="179"/>
      <c r="BB5" s="179"/>
      <c r="BC5" s="179"/>
      <c r="BD5" s="179"/>
      <c r="BE5" s="185" t="s">
        <v>146</v>
      </c>
      <c r="BF5" s="218"/>
      <c r="BG5" s="218"/>
      <c r="BH5" s="218"/>
      <c r="BI5" s="218"/>
      <c r="BJ5" s="218"/>
      <c r="BK5" s="218"/>
      <c r="BL5" s="218"/>
      <c r="BM5" s="218"/>
      <c r="BN5" s="218"/>
      <c r="BO5" s="186"/>
      <c r="BP5" s="184" t="s">
        <v>5</v>
      </c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214" t="s">
        <v>41</v>
      </c>
      <c r="CD5" s="214"/>
      <c r="CE5" s="214"/>
      <c r="CF5" s="214"/>
      <c r="CG5" s="214"/>
      <c r="CH5" s="214"/>
    </row>
    <row r="6" spans="1:86" ht="79.5" customHeight="1">
      <c r="A6" s="179"/>
      <c r="B6" s="179"/>
      <c r="C6" s="179"/>
      <c r="D6" s="179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87"/>
      <c r="BF6" s="219"/>
      <c r="BG6" s="219"/>
      <c r="BH6" s="219"/>
      <c r="BI6" s="219"/>
      <c r="BJ6" s="219"/>
      <c r="BK6" s="219"/>
      <c r="BL6" s="219"/>
      <c r="BM6" s="219"/>
      <c r="BN6" s="219"/>
      <c r="BO6" s="188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79" t="s">
        <v>13</v>
      </c>
      <c r="CD6" s="179"/>
      <c r="CE6" s="179" t="s">
        <v>23</v>
      </c>
      <c r="CF6" s="179"/>
      <c r="CG6" s="179"/>
      <c r="CH6" s="179" t="s">
        <v>24</v>
      </c>
    </row>
    <row r="7" spans="1:86" ht="12.75">
      <c r="A7" s="179"/>
      <c r="B7" s="179"/>
      <c r="C7" s="179"/>
      <c r="D7" s="179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87"/>
      <c r="BF7" s="219"/>
      <c r="BG7" s="219"/>
      <c r="BH7" s="219"/>
      <c r="BI7" s="219"/>
      <c r="BJ7" s="219"/>
      <c r="BK7" s="219"/>
      <c r="BL7" s="219"/>
      <c r="BM7" s="219"/>
      <c r="BN7" s="219"/>
      <c r="BO7" s="188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79" t="s">
        <v>21</v>
      </c>
      <c r="CD7" s="179" t="s">
        <v>22</v>
      </c>
      <c r="CE7" s="179" t="s">
        <v>55</v>
      </c>
      <c r="CF7" s="179" t="s">
        <v>21</v>
      </c>
      <c r="CG7" s="179" t="s">
        <v>22</v>
      </c>
      <c r="CH7" s="179"/>
    </row>
    <row r="8" spans="1:86" ht="30" customHeight="1">
      <c r="A8" s="179"/>
      <c r="B8" s="179"/>
      <c r="C8" s="179"/>
      <c r="D8" s="179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89"/>
      <c r="BF8" s="220"/>
      <c r="BG8" s="220"/>
      <c r="BH8" s="220"/>
      <c r="BI8" s="220"/>
      <c r="BJ8" s="220"/>
      <c r="BK8" s="220"/>
      <c r="BL8" s="220"/>
      <c r="BM8" s="220"/>
      <c r="BN8" s="220"/>
      <c r="BO8" s="190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79"/>
      <c r="CD8" s="179"/>
      <c r="CE8" s="179"/>
      <c r="CF8" s="179"/>
      <c r="CG8" s="179"/>
      <c r="CH8" s="179"/>
    </row>
    <row r="9" spans="1:86" ht="25.5" customHeight="1">
      <c r="A9" s="184">
        <v>1</v>
      </c>
      <c r="B9" s="184"/>
      <c r="C9" s="184"/>
      <c r="D9" s="184"/>
      <c r="E9" s="184">
        <v>2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>
        <v>3</v>
      </c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>
        <v>4</v>
      </c>
      <c r="AV9" s="184"/>
      <c r="AW9" s="184"/>
      <c r="AX9" s="184"/>
      <c r="AY9" s="184"/>
      <c r="AZ9" s="184"/>
      <c r="BA9" s="184"/>
      <c r="BB9" s="184"/>
      <c r="BC9" s="184"/>
      <c r="BD9" s="184"/>
      <c r="BE9" s="184">
        <v>5</v>
      </c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 t="s">
        <v>68</v>
      </c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7">
        <v>7</v>
      </c>
      <c r="CD9" s="17">
        <v>8</v>
      </c>
      <c r="CE9" s="17">
        <v>9</v>
      </c>
      <c r="CF9" s="17">
        <v>10</v>
      </c>
      <c r="CG9" s="17">
        <v>11</v>
      </c>
      <c r="CH9" s="17">
        <v>12</v>
      </c>
    </row>
    <row r="10" spans="1:86" ht="25.5" customHeight="1">
      <c r="A10" s="184">
        <v>1</v>
      </c>
      <c r="B10" s="184"/>
      <c r="C10" s="184"/>
      <c r="D10" s="184"/>
      <c r="E10" s="255" t="s">
        <v>273</v>
      </c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48">
        <v>16.5</v>
      </c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>
        <v>1908.77</v>
      </c>
      <c r="AV10" s="248"/>
      <c r="AW10" s="248"/>
      <c r="AX10" s="248"/>
      <c r="AY10" s="248"/>
      <c r="AZ10" s="248"/>
      <c r="BA10" s="248"/>
      <c r="BB10" s="248"/>
      <c r="BC10" s="248"/>
      <c r="BD10" s="248"/>
      <c r="BE10" s="254">
        <v>0</v>
      </c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48">
        <f aca="true" t="shared" si="0" ref="BP10:BP16">CC10+CD10+CF10+CG10+CH10</f>
        <v>31494.704999999998</v>
      </c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17"/>
      <c r="CD10" s="24">
        <f>AJ10*AU10</f>
        <v>31494.704999999998</v>
      </c>
      <c r="CE10" s="24"/>
      <c r="CF10" s="17"/>
      <c r="CG10" s="17"/>
      <c r="CH10" s="28"/>
    </row>
    <row r="11" spans="1:86" ht="29.25" customHeight="1">
      <c r="A11" s="209">
        <v>2</v>
      </c>
      <c r="B11" s="210"/>
      <c r="C11" s="210"/>
      <c r="D11" s="211"/>
      <c r="E11" s="197" t="s">
        <v>274</v>
      </c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198"/>
      <c r="AJ11" s="263">
        <f>10.76-1.01444</f>
        <v>9.74556</v>
      </c>
      <c r="AK11" s="264"/>
      <c r="AL11" s="264"/>
      <c r="AM11" s="264"/>
      <c r="AN11" s="264"/>
      <c r="AO11" s="264"/>
      <c r="AP11" s="264"/>
      <c r="AQ11" s="264"/>
      <c r="AR11" s="264"/>
      <c r="AS11" s="264"/>
      <c r="AT11" s="265"/>
      <c r="AU11" s="260">
        <v>2076.07</v>
      </c>
      <c r="AV11" s="261"/>
      <c r="AW11" s="261"/>
      <c r="AX11" s="261"/>
      <c r="AY11" s="261"/>
      <c r="AZ11" s="261"/>
      <c r="BA11" s="261"/>
      <c r="BB11" s="261"/>
      <c r="BC11" s="261"/>
      <c r="BD11" s="262"/>
      <c r="BE11" s="256"/>
      <c r="BF11" s="257"/>
      <c r="BG11" s="257"/>
      <c r="BH11" s="257"/>
      <c r="BI11" s="257"/>
      <c r="BJ11" s="257"/>
      <c r="BK11" s="257"/>
      <c r="BL11" s="257"/>
      <c r="BM11" s="257"/>
      <c r="BN11" s="257"/>
      <c r="BO11" s="258"/>
      <c r="BP11" s="248">
        <f t="shared" si="0"/>
        <v>20232.4647492</v>
      </c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17"/>
      <c r="CD11" s="24">
        <f>AU11*AJ11</f>
        <v>20232.4647492</v>
      </c>
      <c r="CE11" s="17"/>
      <c r="CF11" s="17"/>
      <c r="CG11" s="17"/>
      <c r="CH11" s="28"/>
    </row>
    <row r="12" spans="1:86" ht="30" customHeight="1">
      <c r="A12" s="184">
        <v>3</v>
      </c>
      <c r="B12" s="184"/>
      <c r="C12" s="184"/>
      <c r="D12" s="184"/>
      <c r="E12" s="255" t="s">
        <v>275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48">
        <v>275</v>
      </c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>
        <v>78.7</v>
      </c>
      <c r="AV12" s="248"/>
      <c r="AW12" s="248"/>
      <c r="AX12" s="248"/>
      <c r="AY12" s="248"/>
      <c r="AZ12" s="248"/>
      <c r="BA12" s="248"/>
      <c r="BB12" s="248"/>
      <c r="BC12" s="248"/>
      <c r="BD12" s="248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48">
        <f t="shared" si="0"/>
        <v>21642.5</v>
      </c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17"/>
      <c r="CD12" s="24">
        <v>21642.5</v>
      </c>
      <c r="CE12" s="17"/>
      <c r="CF12" s="17"/>
      <c r="CG12" s="17"/>
      <c r="CH12" s="27"/>
    </row>
    <row r="13" spans="1:86" ht="42" customHeight="1">
      <c r="A13" s="184">
        <v>4</v>
      </c>
      <c r="B13" s="184"/>
      <c r="C13" s="184"/>
      <c r="D13" s="184"/>
      <c r="E13" s="255" t="s">
        <v>276</v>
      </c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48">
        <v>134.6</v>
      </c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>
        <v>104.93</v>
      </c>
      <c r="AV13" s="248"/>
      <c r="AW13" s="248"/>
      <c r="AX13" s="248"/>
      <c r="AY13" s="248"/>
      <c r="AZ13" s="248"/>
      <c r="BA13" s="248"/>
      <c r="BB13" s="248"/>
      <c r="BC13" s="248"/>
      <c r="BD13" s="248"/>
      <c r="BE13" s="254">
        <v>0</v>
      </c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48">
        <f t="shared" si="0"/>
        <v>14123.58</v>
      </c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17"/>
      <c r="CD13" s="24">
        <v>14123.58</v>
      </c>
      <c r="CE13" s="17"/>
      <c r="CF13" s="17"/>
      <c r="CG13" s="17"/>
      <c r="CH13" s="27"/>
    </row>
    <row r="14" spans="1:86" ht="12.75" customHeight="1" hidden="1">
      <c r="A14" s="184"/>
      <c r="B14" s="184"/>
      <c r="C14" s="184"/>
      <c r="D14" s="184"/>
      <c r="E14" s="255" t="s">
        <v>170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48">
        <f>454.4-63.133</f>
        <v>391.267</v>
      </c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>
        <f>65.58+65.58*20%</f>
        <v>78.696</v>
      </c>
      <c r="AV14" s="248"/>
      <c r="AW14" s="248"/>
      <c r="AX14" s="248"/>
      <c r="AY14" s="248"/>
      <c r="AZ14" s="248"/>
      <c r="BA14" s="248"/>
      <c r="BB14" s="248"/>
      <c r="BC14" s="248"/>
      <c r="BD14" s="248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48">
        <f t="shared" si="0"/>
        <v>0</v>
      </c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17"/>
      <c r="CD14" s="24"/>
      <c r="CE14" s="17"/>
      <c r="CF14" s="17"/>
      <c r="CG14" s="17"/>
      <c r="CH14" s="27"/>
    </row>
    <row r="15" spans="1:86" ht="12.75" customHeight="1" hidden="1">
      <c r="A15" s="184"/>
      <c r="B15" s="184"/>
      <c r="C15" s="184"/>
      <c r="D15" s="184"/>
      <c r="E15" s="255" t="s">
        <v>185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48">
        <f>454.4-63.133</f>
        <v>391.267</v>
      </c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>
        <f>65.58+65.58*20%</f>
        <v>78.696</v>
      </c>
      <c r="AV15" s="248"/>
      <c r="AW15" s="248"/>
      <c r="AX15" s="248"/>
      <c r="AY15" s="248"/>
      <c r="AZ15" s="248"/>
      <c r="BA15" s="248"/>
      <c r="BB15" s="248"/>
      <c r="BC15" s="248"/>
      <c r="BD15" s="248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48">
        <f t="shared" si="0"/>
        <v>0</v>
      </c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17"/>
      <c r="CD15" s="24"/>
      <c r="CE15" s="17"/>
      <c r="CF15" s="17"/>
      <c r="CG15" s="17"/>
      <c r="CH15" s="27"/>
    </row>
    <row r="16" spans="1:86" ht="18" customHeight="1" hidden="1">
      <c r="A16" s="184"/>
      <c r="B16" s="184"/>
      <c r="C16" s="184"/>
      <c r="D16" s="184"/>
      <c r="E16" s="255" t="s">
        <v>199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92">
        <v>324.0694</v>
      </c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48">
        <v>68.62</v>
      </c>
      <c r="AV16" s="248"/>
      <c r="AW16" s="248"/>
      <c r="AX16" s="248"/>
      <c r="AY16" s="248"/>
      <c r="AZ16" s="248"/>
      <c r="BA16" s="248"/>
      <c r="BB16" s="248"/>
      <c r="BC16" s="248"/>
      <c r="BD16" s="248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48">
        <f t="shared" si="0"/>
        <v>0</v>
      </c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17"/>
      <c r="CD16" s="24"/>
      <c r="CE16" s="17"/>
      <c r="CF16" s="17"/>
      <c r="CG16" s="17"/>
      <c r="CH16" s="27"/>
    </row>
    <row r="17" spans="1:86" s="32" customFormat="1" ht="15">
      <c r="A17" s="290"/>
      <c r="B17" s="290"/>
      <c r="C17" s="290"/>
      <c r="D17" s="290"/>
      <c r="E17" s="249" t="s">
        <v>130</v>
      </c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1"/>
      <c r="AJ17" s="252" t="s">
        <v>2</v>
      </c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 t="s">
        <v>2</v>
      </c>
      <c r="AV17" s="252"/>
      <c r="AW17" s="252"/>
      <c r="AX17" s="252"/>
      <c r="AY17" s="252"/>
      <c r="AZ17" s="252"/>
      <c r="BA17" s="252"/>
      <c r="BB17" s="252"/>
      <c r="BC17" s="252"/>
      <c r="BD17" s="252"/>
      <c r="BE17" s="252" t="s">
        <v>2</v>
      </c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3">
        <f>SUM(BP10:CB16)</f>
        <v>87493.2497492</v>
      </c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46">
        <f>SUM(CC10:CC15)</f>
        <v>0</v>
      </c>
      <c r="CD17" s="46">
        <f>SUM(CD10:CD15)+0.01</f>
        <v>87493.25974919999</v>
      </c>
      <c r="CE17" s="51" t="s">
        <v>2</v>
      </c>
      <c r="CF17" s="46">
        <f>SUM(CF10:CF15)</f>
        <v>0</v>
      </c>
      <c r="CG17" s="46">
        <f>SUM(CG10:CG15)</f>
        <v>0</v>
      </c>
      <c r="CH17" s="46">
        <f>SUM(CH10:CI16)</f>
        <v>0</v>
      </c>
    </row>
    <row r="18" spans="1:86" s="79" customFormat="1" ht="38.25" customHeight="1">
      <c r="A18" s="291">
        <v>5</v>
      </c>
      <c r="B18" s="291"/>
      <c r="C18" s="291"/>
      <c r="D18" s="291"/>
      <c r="E18" s="284" t="s">
        <v>272</v>
      </c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48">
        <v>315</v>
      </c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>
        <v>1908.77</v>
      </c>
      <c r="AV18" s="248"/>
      <c r="AW18" s="248"/>
      <c r="AX18" s="248"/>
      <c r="AY18" s="248"/>
      <c r="AZ18" s="248"/>
      <c r="BA18" s="248"/>
      <c r="BB18" s="248"/>
      <c r="BC18" s="248"/>
      <c r="BD18" s="248"/>
      <c r="BE18" s="254">
        <v>0</v>
      </c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48">
        <f>CC18+CD18+CF18+CG18+CH18</f>
        <v>601262.55</v>
      </c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8"/>
      <c r="CD18" s="103">
        <v>601262.55</v>
      </c>
      <c r="CE18" s="27"/>
      <c r="CF18" s="28"/>
      <c r="CG18" s="28"/>
      <c r="CH18" s="28"/>
    </row>
    <row r="19" spans="1:86" ht="31.5" customHeight="1">
      <c r="A19" s="184">
        <v>6</v>
      </c>
      <c r="B19" s="184"/>
      <c r="C19" s="184"/>
      <c r="D19" s="184"/>
      <c r="E19" s="255" t="s">
        <v>270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48">
        <v>217.33</v>
      </c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>
        <v>2076.07</v>
      </c>
      <c r="AV19" s="248"/>
      <c r="AW19" s="248"/>
      <c r="AX19" s="248"/>
      <c r="AY19" s="248"/>
      <c r="AZ19" s="248"/>
      <c r="BA19" s="248"/>
      <c r="BB19" s="248"/>
      <c r="BC19" s="248"/>
      <c r="BD19" s="248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48">
        <f>CC19+CD19+CF19+CG19+CH19</f>
        <v>451192.29</v>
      </c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17"/>
      <c r="CD19" s="103">
        <v>451192.29</v>
      </c>
      <c r="CE19" s="17"/>
      <c r="CF19" s="17"/>
      <c r="CG19" s="17"/>
      <c r="CH19" s="28"/>
    </row>
    <row r="20" spans="1:86" ht="12.75" customHeight="1" hidden="1">
      <c r="A20" s="184"/>
      <c r="B20" s="184"/>
      <c r="C20" s="184"/>
      <c r="D20" s="184"/>
      <c r="E20" s="259" t="s">
        <v>164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89">
        <v>138.452417001</v>
      </c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48">
        <v>1908.77</v>
      </c>
      <c r="AV20" s="248"/>
      <c r="AW20" s="248"/>
      <c r="AX20" s="248"/>
      <c r="AY20" s="248"/>
      <c r="AZ20" s="248"/>
      <c r="BA20" s="248"/>
      <c r="BB20" s="248"/>
      <c r="BC20" s="248"/>
      <c r="BD20" s="248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48">
        <f>CC20+CD20+CF20+CG20+CH20</f>
        <v>0</v>
      </c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17"/>
      <c r="CD20" s="24"/>
      <c r="CE20" s="17"/>
      <c r="CF20" s="17"/>
      <c r="CG20" s="17"/>
      <c r="CH20" s="27"/>
    </row>
    <row r="21" spans="1:86" ht="15.75" customHeight="1">
      <c r="A21" s="285"/>
      <c r="B21" s="285"/>
      <c r="C21" s="285"/>
      <c r="D21" s="285"/>
      <c r="E21" s="286" t="s">
        <v>130</v>
      </c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8"/>
      <c r="AJ21" s="280" t="s">
        <v>2</v>
      </c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 t="s">
        <v>2</v>
      </c>
      <c r="AV21" s="280"/>
      <c r="AW21" s="280"/>
      <c r="AX21" s="280"/>
      <c r="AY21" s="280"/>
      <c r="AZ21" s="280"/>
      <c r="BA21" s="280"/>
      <c r="BB21" s="280"/>
      <c r="BC21" s="280"/>
      <c r="BD21" s="280"/>
      <c r="BE21" s="280" t="s">
        <v>2</v>
      </c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2">
        <f>SUM(BP18:CA20)+0.01</f>
        <v>1052454.85</v>
      </c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56">
        <f>SUM(CC18:CC19)</f>
        <v>0</v>
      </c>
      <c r="CD21" s="56">
        <f>CD18+CD19+CD20</f>
        <v>1052454.84</v>
      </c>
      <c r="CE21" s="80" t="s">
        <v>2</v>
      </c>
      <c r="CF21" s="56">
        <f>SUM(CF18:CF19)</f>
        <v>0</v>
      </c>
      <c r="CG21" s="56">
        <f>SUM(CG18:CG19)</f>
        <v>0</v>
      </c>
      <c r="CH21" s="56">
        <f>SUM(CH18:CH20)</f>
        <v>0</v>
      </c>
    </row>
    <row r="22" spans="1:86" ht="26.25" customHeight="1">
      <c r="A22" s="184">
        <v>7</v>
      </c>
      <c r="B22" s="184"/>
      <c r="C22" s="184"/>
      <c r="D22" s="184"/>
      <c r="E22" s="284" t="s">
        <v>271</v>
      </c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3">
        <v>73827</v>
      </c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75">
        <v>13.13</v>
      </c>
      <c r="AV22" s="275"/>
      <c r="AW22" s="275"/>
      <c r="AX22" s="275"/>
      <c r="AY22" s="275"/>
      <c r="AZ22" s="275"/>
      <c r="BA22" s="275"/>
      <c r="BB22" s="275"/>
      <c r="BC22" s="275"/>
      <c r="BD22" s="275"/>
      <c r="BE22" s="276">
        <v>0</v>
      </c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5">
        <f>CC22+CD22+CF22+CG22+CH22</f>
        <v>969348.51</v>
      </c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17"/>
      <c r="CD22" s="24">
        <v>969348.51</v>
      </c>
      <c r="CE22" s="17"/>
      <c r="CF22" s="17"/>
      <c r="CG22" s="17"/>
      <c r="CH22" s="28"/>
    </row>
    <row r="23" spans="1:86" ht="12.75" hidden="1">
      <c r="A23" s="184"/>
      <c r="B23" s="184"/>
      <c r="C23" s="184"/>
      <c r="D23" s="184"/>
      <c r="E23" s="259" t="s">
        <v>161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83">
        <v>47611.26</v>
      </c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279">
        <v>12.38572</v>
      </c>
      <c r="AV23" s="279"/>
      <c r="AW23" s="279"/>
      <c r="AX23" s="279"/>
      <c r="AY23" s="279"/>
      <c r="AZ23" s="279"/>
      <c r="BA23" s="279"/>
      <c r="BB23" s="279"/>
      <c r="BC23" s="279"/>
      <c r="BD23" s="279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5">
        <f>CC23+CD23+CF23+CG23+CH23</f>
        <v>0</v>
      </c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17"/>
      <c r="CD23" s="24"/>
      <c r="CE23" s="17"/>
      <c r="CF23" s="17"/>
      <c r="CG23" s="17"/>
      <c r="CH23" s="27"/>
    </row>
    <row r="24" spans="1:86" s="32" customFormat="1" ht="15.75" customHeight="1">
      <c r="A24" s="280"/>
      <c r="B24" s="280"/>
      <c r="C24" s="280"/>
      <c r="D24" s="280"/>
      <c r="E24" s="281" t="s">
        <v>130</v>
      </c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0" t="s">
        <v>2</v>
      </c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 t="s">
        <v>2</v>
      </c>
      <c r="AV24" s="280"/>
      <c r="AW24" s="280"/>
      <c r="AX24" s="280"/>
      <c r="AY24" s="280"/>
      <c r="AZ24" s="280"/>
      <c r="BA24" s="280"/>
      <c r="BB24" s="280"/>
      <c r="BC24" s="280"/>
      <c r="BD24" s="280"/>
      <c r="BE24" s="280" t="s">
        <v>2</v>
      </c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2">
        <f>SUM(BP22:CB23)</f>
        <v>969348.51</v>
      </c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56">
        <f>SUM(CC22:CC23)</f>
        <v>0</v>
      </c>
      <c r="CD24" s="56">
        <f>SUM(CD22:CD23)</f>
        <v>969348.51</v>
      </c>
      <c r="CE24" s="80" t="s">
        <v>2</v>
      </c>
      <c r="CF24" s="56">
        <f>SUM(CF22:CF23)</f>
        <v>0</v>
      </c>
      <c r="CG24" s="56">
        <f>SUM(CG22:CG23)</f>
        <v>0</v>
      </c>
      <c r="CH24" s="56">
        <f>SUM(CH22:CH23)</f>
        <v>0</v>
      </c>
    </row>
    <row r="25" spans="1:86" ht="12.75" customHeight="1" hidden="1">
      <c r="A25" s="184"/>
      <c r="B25" s="184"/>
      <c r="C25" s="184"/>
      <c r="D25" s="184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17"/>
      <c r="CD25" s="24"/>
      <c r="CE25" s="17"/>
      <c r="CF25" s="17"/>
      <c r="CG25" s="17"/>
      <c r="CH25" s="28"/>
    </row>
    <row r="26" spans="1:86" ht="12.75" customHeight="1" hidden="1">
      <c r="A26" s="184"/>
      <c r="B26" s="184"/>
      <c r="C26" s="184"/>
      <c r="D26" s="184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17"/>
      <c r="CD26" s="24"/>
      <c r="CE26" s="17"/>
      <c r="CF26" s="17"/>
      <c r="CG26" s="17"/>
      <c r="CH26" s="28"/>
    </row>
    <row r="27" spans="1:86" ht="14.25" customHeight="1" hidden="1">
      <c r="A27" s="184"/>
      <c r="B27" s="184"/>
      <c r="C27" s="184"/>
      <c r="D27" s="184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17"/>
      <c r="CD27" s="24"/>
      <c r="CE27" s="17"/>
      <c r="CF27" s="17"/>
      <c r="CG27" s="17"/>
      <c r="CH27" s="28"/>
    </row>
    <row r="28" spans="1:86" ht="15.75" customHeight="1" hidden="1">
      <c r="A28" s="184"/>
      <c r="B28" s="184"/>
      <c r="C28" s="184"/>
      <c r="D28" s="184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17"/>
      <c r="CD28" s="24"/>
      <c r="CE28" s="17"/>
      <c r="CF28" s="17"/>
      <c r="CG28" s="17"/>
      <c r="CH28" s="28"/>
    </row>
    <row r="29" spans="1:86" ht="13.5" customHeight="1" hidden="1">
      <c r="A29" s="184"/>
      <c r="B29" s="184"/>
      <c r="C29" s="184"/>
      <c r="D29" s="184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17"/>
      <c r="CD29" s="24"/>
      <c r="CE29" s="17"/>
      <c r="CF29" s="17"/>
      <c r="CG29" s="17"/>
      <c r="CH29" s="28"/>
    </row>
    <row r="30" spans="1:86" ht="13.5" customHeight="1" hidden="1">
      <c r="A30" s="184"/>
      <c r="B30" s="184"/>
      <c r="C30" s="184"/>
      <c r="D30" s="184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17"/>
      <c r="CD30" s="24"/>
      <c r="CE30" s="17"/>
      <c r="CF30" s="17"/>
      <c r="CG30" s="17"/>
      <c r="CH30" s="28"/>
    </row>
    <row r="31" spans="1:86" ht="15.75" customHeight="1" hidden="1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8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46"/>
      <c r="CD31" s="46"/>
      <c r="CE31" s="51"/>
      <c r="CF31" s="46"/>
      <c r="CG31" s="46"/>
      <c r="CH31" s="46"/>
    </row>
    <row r="32" spans="1:86" ht="15.75" customHeight="1" hidden="1">
      <c r="A32" s="184"/>
      <c r="B32" s="184"/>
      <c r="C32" s="184"/>
      <c r="D32" s="184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17"/>
      <c r="CD32" s="24"/>
      <c r="CE32" s="17"/>
      <c r="CF32" s="17"/>
      <c r="CG32" s="17"/>
      <c r="CH32" s="28"/>
    </row>
    <row r="33" spans="1:86" ht="18" customHeight="1" hidden="1">
      <c r="A33" s="271"/>
      <c r="B33" s="272"/>
      <c r="C33" s="272"/>
      <c r="D33" s="273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1"/>
      <c r="AK33" s="272"/>
      <c r="AL33" s="272"/>
      <c r="AM33" s="272"/>
      <c r="AN33" s="272"/>
      <c r="AO33" s="272"/>
      <c r="AP33" s="272"/>
      <c r="AQ33" s="272"/>
      <c r="AR33" s="272"/>
      <c r="AS33" s="272"/>
      <c r="AT33" s="273"/>
      <c r="AU33" s="271"/>
      <c r="AV33" s="272"/>
      <c r="AW33" s="272"/>
      <c r="AX33" s="272"/>
      <c r="AY33" s="272"/>
      <c r="AZ33" s="272"/>
      <c r="BA33" s="272"/>
      <c r="BB33" s="272"/>
      <c r="BC33" s="272"/>
      <c r="BD33" s="273"/>
      <c r="BE33" s="271"/>
      <c r="BF33" s="272"/>
      <c r="BG33" s="272"/>
      <c r="BH33" s="272"/>
      <c r="BI33" s="272"/>
      <c r="BJ33" s="272"/>
      <c r="BK33" s="272"/>
      <c r="BL33" s="272"/>
      <c r="BM33" s="272"/>
      <c r="BN33" s="272"/>
      <c r="BO33" s="273"/>
      <c r="BP33" s="274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3"/>
      <c r="CC33" s="50"/>
      <c r="CD33" s="50"/>
      <c r="CE33" s="51"/>
      <c r="CF33" s="50"/>
      <c r="CG33" s="50"/>
      <c r="CH33" s="50"/>
    </row>
    <row r="34" spans="1:86" ht="15.75" customHeight="1" hidden="1">
      <c r="A34" s="184"/>
      <c r="B34" s="184"/>
      <c r="C34" s="184"/>
      <c r="D34" s="184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17"/>
      <c r="CD34" s="24"/>
      <c r="CE34" s="17"/>
      <c r="CF34" s="17"/>
      <c r="CG34" s="17"/>
      <c r="CH34" s="28"/>
    </row>
    <row r="35" spans="1:86" s="32" customFormat="1" ht="17.25" customHeight="1" hidden="1">
      <c r="A35" s="271"/>
      <c r="B35" s="272"/>
      <c r="C35" s="272"/>
      <c r="D35" s="273"/>
      <c r="E35" s="271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3"/>
      <c r="AJ35" s="271"/>
      <c r="AK35" s="272"/>
      <c r="AL35" s="272"/>
      <c r="AM35" s="272"/>
      <c r="AN35" s="272"/>
      <c r="AO35" s="272"/>
      <c r="AP35" s="272"/>
      <c r="AQ35" s="272"/>
      <c r="AR35" s="272"/>
      <c r="AS35" s="272"/>
      <c r="AT35" s="273"/>
      <c r="AU35" s="271"/>
      <c r="AV35" s="272"/>
      <c r="AW35" s="272"/>
      <c r="AX35" s="272"/>
      <c r="AY35" s="272"/>
      <c r="AZ35" s="272"/>
      <c r="BA35" s="272"/>
      <c r="BB35" s="272"/>
      <c r="BC35" s="272"/>
      <c r="BD35" s="273"/>
      <c r="BE35" s="271"/>
      <c r="BF35" s="272"/>
      <c r="BG35" s="272"/>
      <c r="BH35" s="272"/>
      <c r="BI35" s="272"/>
      <c r="BJ35" s="272"/>
      <c r="BK35" s="272"/>
      <c r="BL35" s="272"/>
      <c r="BM35" s="272"/>
      <c r="BN35" s="272"/>
      <c r="BO35" s="273"/>
      <c r="BP35" s="274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3"/>
      <c r="CC35" s="50"/>
      <c r="CD35" s="50"/>
      <c r="CE35" s="51"/>
      <c r="CF35" s="50"/>
      <c r="CG35" s="50"/>
      <c r="CH35" s="50"/>
    </row>
    <row r="36" spans="1:86" s="32" customFormat="1" ht="21" customHeight="1">
      <c r="A36" s="267" t="s">
        <v>156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9"/>
      <c r="AJ36" s="245" t="s">
        <v>2</v>
      </c>
      <c r="AK36" s="246"/>
      <c r="AL36" s="246"/>
      <c r="AM36" s="246"/>
      <c r="AN36" s="246"/>
      <c r="AO36" s="246"/>
      <c r="AP36" s="246"/>
      <c r="AQ36" s="246"/>
      <c r="AR36" s="246"/>
      <c r="AS36" s="246"/>
      <c r="AT36" s="247"/>
      <c r="AU36" s="245" t="s">
        <v>2</v>
      </c>
      <c r="AV36" s="246"/>
      <c r="AW36" s="246"/>
      <c r="AX36" s="246"/>
      <c r="AY36" s="246"/>
      <c r="AZ36" s="246"/>
      <c r="BA36" s="246"/>
      <c r="BB36" s="246"/>
      <c r="BC36" s="246"/>
      <c r="BD36" s="247"/>
      <c r="BE36" s="245" t="s">
        <v>2</v>
      </c>
      <c r="BF36" s="246"/>
      <c r="BG36" s="246"/>
      <c r="BH36" s="246"/>
      <c r="BI36" s="246"/>
      <c r="BJ36" s="246"/>
      <c r="BK36" s="246"/>
      <c r="BL36" s="246"/>
      <c r="BM36" s="246"/>
      <c r="BN36" s="246"/>
      <c r="BO36" s="247"/>
      <c r="BP36" s="270">
        <f>BP21+BP24+BP31+BP33+BP35+BP17-0.01</f>
        <v>2109296.5997492005</v>
      </c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7"/>
      <c r="CC36" s="56">
        <f>CC21+CC24+CC31+CC33+CC35</f>
        <v>0</v>
      </c>
      <c r="CD36" s="56">
        <f>CD21+CD24+CD31+CD33+CD35+CD17</f>
        <v>2109296.6097492003</v>
      </c>
      <c r="CE36" s="49" t="s">
        <v>2</v>
      </c>
      <c r="CF36" s="56">
        <f>CF21+CF24+CF31+CF33+CF35</f>
        <v>0</v>
      </c>
      <c r="CG36" s="56">
        <f>CG21+CG24+CG31+CG33+CG35</f>
        <v>0</v>
      </c>
      <c r="CH36" s="56">
        <f>CH21+CH24+CH31+CH33+CH35+CH17</f>
        <v>0</v>
      </c>
    </row>
    <row r="37" spans="1:86" ht="16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33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13"/>
      <c r="CD37" s="33"/>
      <c r="CE37" s="20"/>
      <c r="CF37" s="20"/>
      <c r="CG37" s="20"/>
      <c r="CH37" s="20"/>
    </row>
    <row r="38" spans="1:86" ht="16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33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13"/>
      <c r="CD38" s="33"/>
      <c r="CE38" s="20"/>
      <c r="CF38" s="20"/>
      <c r="CG38" s="20"/>
      <c r="CH38" s="20"/>
    </row>
    <row r="39" spans="1:86" ht="24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33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20"/>
      <c r="CD39" s="169"/>
      <c r="CE39" s="20"/>
      <c r="CF39" s="86"/>
      <c r="CG39" s="20"/>
      <c r="CH39" s="20"/>
    </row>
    <row r="40" ht="12.75">
      <c r="CD40" s="109"/>
    </row>
    <row r="41" ht="12.75">
      <c r="CD41" s="110"/>
    </row>
    <row r="43" ht="12.75">
      <c r="CD43" s="166"/>
    </row>
  </sheetData>
  <sheetProtection/>
  <mergeCells count="182">
    <mergeCell ref="A18:D18"/>
    <mergeCell ref="E18:AI18"/>
    <mergeCell ref="AU15:BD15"/>
    <mergeCell ref="AU16:BD16"/>
    <mergeCell ref="BE16:BO16"/>
    <mergeCell ref="BE14:BO14"/>
    <mergeCell ref="A16:D16"/>
    <mergeCell ref="E16:AI16"/>
    <mergeCell ref="AJ16:AT16"/>
    <mergeCell ref="E14:AI14"/>
    <mergeCell ref="BE12:BO12"/>
    <mergeCell ref="BE13:BO13"/>
    <mergeCell ref="A9:D9"/>
    <mergeCell ref="E9:AI9"/>
    <mergeCell ref="AJ9:AT9"/>
    <mergeCell ref="AU9:BD9"/>
    <mergeCell ref="BE9:BO9"/>
    <mergeCell ref="AJ13:AT13"/>
    <mergeCell ref="E10:AI10"/>
    <mergeCell ref="AJ10:AT10"/>
    <mergeCell ref="BP15:CB15"/>
    <mergeCell ref="BP13:CB13"/>
    <mergeCell ref="A20:D20"/>
    <mergeCell ref="E20:AI20"/>
    <mergeCell ref="AJ20:AT20"/>
    <mergeCell ref="AU20:BD20"/>
    <mergeCell ref="BE20:BO20"/>
    <mergeCell ref="BP20:CB20"/>
    <mergeCell ref="A15:D15"/>
    <mergeCell ref="A17:D17"/>
    <mergeCell ref="A5:D8"/>
    <mergeCell ref="E5:AI8"/>
    <mergeCell ref="AJ5:AT8"/>
    <mergeCell ref="AU5:BD8"/>
    <mergeCell ref="BE5:BO8"/>
    <mergeCell ref="BP5:CB8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  <mergeCell ref="BP9:CB9"/>
    <mergeCell ref="A19:D19"/>
    <mergeCell ref="E19:AI19"/>
    <mergeCell ref="AJ19:AT19"/>
    <mergeCell ref="AU19:BD19"/>
    <mergeCell ref="BE19:BO19"/>
    <mergeCell ref="BP19:CB19"/>
    <mergeCell ref="AU14:BD14"/>
    <mergeCell ref="BP10:CB10"/>
    <mergeCell ref="E13:AI13"/>
    <mergeCell ref="A21:D21"/>
    <mergeCell ref="E21:AI21"/>
    <mergeCell ref="AJ21:AT21"/>
    <mergeCell ref="AU21:BD21"/>
    <mergeCell ref="BE21:BO21"/>
    <mergeCell ref="BP21:CB21"/>
    <mergeCell ref="A22:D22"/>
    <mergeCell ref="E22:AI22"/>
    <mergeCell ref="AJ22:AT22"/>
    <mergeCell ref="AU22:BD22"/>
    <mergeCell ref="BE22:BO22"/>
    <mergeCell ref="BP22:CB22"/>
    <mergeCell ref="A23:D23"/>
    <mergeCell ref="E23:AI23"/>
    <mergeCell ref="AJ23:AT23"/>
    <mergeCell ref="AU23:BD23"/>
    <mergeCell ref="BE23:BO23"/>
    <mergeCell ref="BP23:CB23"/>
    <mergeCell ref="A24:D24"/>
    <mergeCell ref="E24:AI24"/>
    <mergeCell ref="AJ24:AT24"/>
    <mergeCell ref="AU24:BD24"/>
    <mergeCell ref="BE24:BO24"/>
    <mergeCell ref="BP24:CB24"/>
    <mergeCell ref="A25:D25"/>
    <mergeCell ref="E25:AI25"/>
    <mergeCell ref="AJ25:AT25"/>
    <mergeCell ref="AU25:BD25"/>
    <mergeCell ref="BE25:BO25"/>
    <mergeCell ref="BP25:CB25"/>
    <mergeCell ref="A26:D26"/>
    <mergeCell ref="E26:AI26"/>
    <mergeCell ref="AJ26:AT26"/>
    <mergeCell ref="AU26:BD26"/>
    <mergeCell ref="BE26:BO26"/>
    <mergeCell ref="BP26:CB26"/>
    <mergeCell ref="A27:D27"/>
    <mergeCell ref="E27:AI27"/>
    <mergeCell ref="AJ27:AT27"/>
    <mergeCell ref="AU27:BD27"/>
    <mergeCell ref="BE27:BO27"/>
    <mergeCell ref="BP27:CB27"/>
    <mergeCell ref="A28:D28"/>
    <mergeCell ref="E28:AI28"/>
    <mergeCell ref="AJ28:AT28"/>
    <mergeCell ref="AU28:BD28"/>
    <mergeCell ref="BE28:BO28"/>
    <mergeCell ref="BP28:CB28"/>
    <mergeCell ref="A29:D29"/>
    <mergeCell ref="E29:AI29"/>
    <mergeCell ref="AJ29:AT29"/>
    <mergeCell ref="AU29:BD29"/>
    <mergeCell ref="BE29:BO29"/>
    <mergeCell ref="BP29:CB29"/>
    <mergeCell ref="A30:D30"/>
    <mergeCell ref="E30:AI30"/>
    <mergeCell ref="AJ30:AT30"/>
    <mergeCell ref="AU30:BD30"/>
    <mergeCell ref="BE30:BO30"/>
    <mergeCell ref="BP30:CB30"/>
    <mergeCell ref="A31:D31"/>
    <mergeCell ref="E31:AI31"/>
    <mergeCell ref="AJ31:AT31"/>
    <mergeCell ref="AU31:BD31"/>
    <mergeCell ref="BE31:BO31"/>
    <mergeCell ref="BP31:CB31"/>
    <mergeCell ref="A33:D33"/>
    <mergeCell ref="E33:AI33"/>
    <mergeCell ref="AJ33:AT33"/>
    <mergeCell ref="BE33:BO33"/>
    <mergeCell ref="BP33:CB33"/>
    <mergeCell ref="A32:D32"/>
    <mergeCell ref="E32:AI32"/>
    <mergeCell ref="AJ32:AT32"/>
    <mergeCell ref="AU32:BD32"/>
    <mergeCell ref="BE32:BO32"/>
    <mergeCell ref="A34:D34"/>
    <mergeCell ref="E34:AI34"/>
    <mergeCell ref="AJ34:AT34"/>
    <mergeCell ref="AU34:BD34"/>
    <mergeCell ref="BE34:BO34"/>
    <mergeCell ref="BP34:CB34"/>
    <mergeCell ref="BE35:BO35"/>
    <mergeCell ref="AJ18:AT18"/>
    <mergeCell ref="AU18:BD18"/>
    <mergeCell ref="BE18:BO18"/>
    <mergeCell ref="AU33:BD33"/>
    <mergeCell ref="BP18:CB18"/>
    <mergeCell ref="BP32:CB32"/>
    <mergeCell ref="A36:AI36"/>
    <mergeCell ref="AJ36:AT36"/>
    <mergeCell ref="AU36:BD36"/>
    <mergeCell ref="BE36:BO36"/>
    <mergeCell ref="BP36:CB36"/>
    <mergeCell ref="A35:D35"/>
    <mergeCell ref="BP35:CB35"/>
    <mergeCell ref="E35:AI35"/>
    <mergeCell ref="AJ35:AT35"/>
    <mergeCell ref="AU35:BD35"/>
    <mergeCell ref="E12:AI12"/>
    <mergeCell ref="AU10:BD10"/>
    <mergeCell ref="AU13:BD13"/>
    <mergeCell ref="AU11:BD11"/>
    <mergeCell ref="AJ12:AT12"/>
    <mergeCell ref="AU12:BD12"/>
    <mergeCell ref="AJ11:AT11"/>
    <mergeCell ref="E11:AI11"/>
    <mergeCell ref="BP12:CB12"/>
    <mergeCell ref="A10:D10"/>
    <mergeCell ref="BE17:BO17"/>
    <mergeCell ref="AU17:BD17"/>
    <mergeCell ref="BE10:BO10"/>
    <mergeCell ref="BE15:BO15"/>
    <mergeCell ref="E15:AI15"/>
    <mergeCell ref="AJ15:AT15"/>
    <mergeCell ref="AJ14:AT14"/>
    <mergeCell ref="BE11:BO11"/>
    <mergeCell ref="A11:D11"/>
    <mergeCell ref="BP11:CB11"/>
    <mergeCell ref="E17:AI17"/>
    <mergeCell ref="AJ17:AT17"/>
    <mergeCell ref="A12:D12"/>
    <mergeCell ref="BP14:CB14"/>
    <mergeCell ref="BP17:CB17"/>
    <mergeCell ref="A14:D14"/>
    <mergeCell ref="A13:D13"/>
    <mergeCell ref="BP16:CB16"/>
  </mergeCells>
  <printOptions/>
  <pageMargins left="0.4330708661417323" right="0.2362204724409449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H56"/>
  <sheetViews>
    <sheetView tabSelected="1" zoomScaleSheetLayoutView="55" zoomScalePageLayoutView="0" workbookViewId="0" topLeftCell="A1">
      <selection activeCell="A1" sqref="A1:IV16384"/>
    </sheetView>
  </sheetViews>
  <sheetFormatPr defaultColWidth="1.12109375" defaultRowHeight="12.75"/>
  <cols>
    <col min="1" max="18" width="1.12109375" style="9" customWidth="1"/>
    <col min="19" max="19" width="2.125" style="9" customWidth="1"/>
    <col min="20" max="34" width="1.12109375" style="9" customWidth="1"/>
    <col min="35" max="35" width="6.75390625" style="9" customWidth="1"/>
    <col min="36" max="65" width="1.12109375" style="9" customWidth="1"/>
    <col min="66" max="66" width="0.2421875" style="9" customWidth="1"/>
    <col min="67" max="67" width="1.12109375" style="9" hidden="1" customWidth="1"/>
    <col min="68" max="80" width="1.12109375" style="9" customWidth="1"/>
    <col min="81" max="81" width="11.375" style="9" customWidth="1"/>
    <col min="82" max="82" width="13.00390625" style="9" customWidth="1"/>
    <col min="83" max="83" width="9.625" style="9" customWidth="1"/>
    <col min="84" max="84" width="10.75390625" style="9" customWidth="1"/>
    <col min="85" max="85" width="11.75390625" style="9" customWidth="1"/>
    <col min="86" max="86" width="14.00390625" style="9" customWidth="1"/>
    <col min="87" max="16384" width="1.12109375" style="9" customWidth="1"/>
  </cols>
  <sheetData>
    <row r="1" spans="1:80" s="5" customFormat="1" ht="15.75">
      <c r="A1" s="21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s="8" customFormat="1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6" s="5" customFormat="1" ht="18.75" customHeight="1">
      <c r="A3" s="21" t="s">
        <v>91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</row>
    <row r="5" spans="1:86" s="76" customFormat="1" ht="18.75" customHeight="1">
      <c r="A5" s="321" t="s">
        <v>16</v>
      </c>
      <c r="B5" s="321"/>
      <c r="C5" s="321"/>
      <c r="D5" s="321"/>
      <c r="E5" s="291" t="s">
        <v>3</v>
      </c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321" t="s">
        <v>42</v>
      </c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 t="s">
        <v>38</v>
      </c>
      <c r="AV5" s="321"/>
      <c r="AW5" s="321"/>
      <c r="AX5" s="321"/>
      <c r="AY5" s="321"/>
      <c r="AZ5" s="321"/>
      <c r="BA5" s="321"/>
      <c r="BB5" s="321"/>
      <c r="BC5" s="321"/>
      <c r="BD5" s="321"/>
      <c r="BE5" s="321" t="s">
        <v>43</v>
      </c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291" t="s">
        <v>5</v>
      </c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 t="s">
        <v>41</v>
      </c>
      <c r="CD5" s="291"/>
      <c r="CE5" s="291"/>
      <c r="CF5" s="291"/>
      <c r="CG5" s="291"/>
      <c r="CH5" s="291"/>
    </row>
    <row r="6" spans="1:86" s="79" customFormat="1" ht="70.5" customHeight="1">
      <c r="A6" s="321"/>
      <c r="B6" s="321"/>
      <c r="C6" s="321"/>
      <c r="D6" s="32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321" t="s">
        <v>13</v>
      </c>
      <c r="CD6" s="321"/>
      <c r="CE6" s="325" t="s">
        <v>23</v>
      </c>
      <c r="CF6" s="326"/>
      <c r="CG6" s="327"/>
      <c r="CH6" s="321" t="s">
        <v>24</v>
      </c>
    </row>
    <row r="7" spans="1:86" s="79" customFormat="1" ht="12.75">
      <c r="A7" s="321"/>
      <c r="B7" s="321"/>
      <c r="C7" s="321"/>
      <c r="D7" s="32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321" t="s">
        <v>21</v>
      </c>
      <c r="CD7" s="321" t="s">
        <v>22</v>
      </c>
      <c r="CE7" s="323" t="s">
        <v>55</v>
      </c>
      <c r="CF7" s="321" t="s">
        <v>21</v>
      </c>
      <c r="CG7" s="321" t="s">
        <v>22</v>
      </c>
      <c r="CH7" s="321"/>
    </row>
    <row r="8" spans="1:86" s="79" customFormat="1" ht="32.25" customHeight="1">
      <c r="A8" s="321"/>
      <c r="B8" s="321"/>
      <c r="C8" s="321"/>
      <c r="D8" s="32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321"/>
      <c r="CD8" s="321"/>
      <c r="CE8" s="324"/>
      <c r="CF8" s="321"/>
      <c r="CG8" s="321"/>
      <c r="CH8" s="321"/>
    </row>
    <row r="9" spans="1:86" s="79" customFormat="1" ht="12.75">
      <c r="A9" s="291">
        <v>1</v>
      </c>
      <c r="B9" s="291"/>
      <c r="C9" s="291"/>
      <c r="D9" s="291"/>
      <c r="E9" s="291">
        <v>2</v>
      </c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>
        <v>3</v>
      </c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>
        <v>4</v>
      </c>
      <c r="AV9" s="291"/>
      <c r="AW9" s="291"/>
      <c r="AX9" s="291"/>
      <c r="AY9" s="291"/>
      <c r="AZ9" s="291"/>
      <c r="BA9" s="291"/>
      <c r="BB9" s="291"/>
      <c r="BC9" s="291"/>
      <c r="BD9" s="291"/>
      <c r="BE9" s="291">
        <v>5</v>
      </c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 t="s">
        <v>31</v>
      </c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102">
        <v>7</v>
      </c>
      <c r="CD9" s="102">
        <v>8</v>
      </c>
      <c r="CE9" s="102">
        <v>9</v>
      </c>
      <c r="CF9" s="102">
        <v>10</v>
      </c>
      <c r="CG9" s="102">
        <v>11</v>
      </c>
      <c r="CH9" s="102">
        <v>12</v>
      </c>
    </row>
    <row r="10" spans="1:86" s="79" customFormat="1" ht="19.5" customHeight="1">
      <c r="A10" s="227">
        <v>1</v>
      </c>
      <c r="B10" s="227"/>
      <c r="C10" s="227"/>
      <c r="D10" s="227"/>
      <c r="E10" s="226" t="s">
        <v>126</v>
      </c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7">
        <v>1</v>
      </c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>
        <v>12</v>
      </c>
      <c r="AV10" s="227"/>
      <c r="AW10" s="227"/>
      <c r="AX10" s="227"/>
      <c r="AY10" s="227"/>
      <c r="AZ10" s="227"/>
      <c r="BA10" s="227"/>
      <c r="BB10" s="227"/>
      <c r="BC10" s="227"/>
      <c r="BD10" s="227"/>
      <c r="BE10" s="242">
        <v>1706.788</v>
      </c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>
        <f>AJ10*AU10*BE10-0.01</f>
        <v>20481.446</v>
      </c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102"/>
      <c r="CD10" s="43">
        <f>BP10</f>
        <v>20481.446</v>
      </c>
      <c r="CE10" s="102"/>
      <c r="CF10" s="102"/>
      <c r="CG10" s="102"/>
      <c r="CH10" s="102"/>
    </row>
    <row r="11" spans="1:86" s="79" customFormat="1" ht="15.75" customHeight="1">
      <c r="A11" s="227">
        <v>2</v>
      </c>
      <c r="B11" s="227"/>
      <c r="C11" s="227"/>
      <c r="D11" s="227"/>
      <c r="E11" s="226" t="s">
        <v>127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7">
        <v>3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>
        <v>12</v>
      </c>
      <c r="AV11" s="227"/>
      <c r="AW11" s="227"/>
      <c r="AX11" s="227"/>
      <c r="AY11" s="227"/>
      <c r="AZ11" s="227"/>
      <c r="BA11" s="227"/>
      <c r="BB11" s="227"/>
      <c r="BC11" s="227"/>
      <c r="BD11" s="227"/>
      <c r="BE11" s="242">
        <f>622/3</f>
        <v>207.33333333333334</v>
      </c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>
        <f>AJ11*AU11*BE11</f>
        <v>7464</v>
      </c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102"/>
      <c r="CD11" s="43">
        <f>BP11</f>
        <v>7464</v>
      </c>
      <c r="CE11" s="102"/>
      <c r="CF11" s="102"/>
      <c r="CG11" s="102"/>
      <c r="CH11" s="102"/>
    </row>
    <row r="12" spans="1:86" s="79" customFormat="1" ht="17.25" customHeight="1">
      <c r="A12" s="227">
        <v>3</v>
      </c>
      <c r="B12" s="227"/>
      <c r="C12" s="227"/>
      <c r="D12" s="227"/>
      <c r="E12" s="226" t="s">
        <v>128</v>
      </c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7">
        <v>50</v>
      </c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>
        <v>12</v>
      </c>
      <c r="AV12" s="227"/>
      <c r="AW12" s="227"/>
      <c r="AX12" s="227"/>
      <c r="AY12" s="227"/>
      <c r="AZ12" s="227"/>
      <c r="BA12" s="227"/>
      <c r="BB12" s="227"/>
      <c r="BC12" s="227"/>
      <c r="BD12" s="227"/>
      <c r="BE12" s="242">
        <f>1.42+1.42*4.9%</f>
        <v>1.48958</v>
      </c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>
        <f>AJ12*AU12*BE12</f>
        <v>893.7479999999999</v>
      </c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102"/>
      <c r="CD12" s="43">
        <f>BP12</f>
        <v>893.7479999999999</v>
      </c>
      <c r="CE12" s="102"/>
      <c r="CF12" s="102"/>
      <c r="CG12" s="102"/>
      <c r="CH12" s="102"/>
    </row>
    <row r="13" spans="1:86" s="79" customFormat="1" ht="17.25" customHeight="1">
      <c r="A13" s="227">
        <v>4</v>
      </c>
      <c r="B13" s="227"/>
      <c r="C13" s="227"/>
      <c r="D13" s="227"/>
      <c r="E13" s="226" t="s">
        <v>129</v>
      </c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7">
        <v>2</v>
      </c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>
        <v>12</v>
      </c>
      <c r="AV13" s="227"/>
      <c r="AW13" s="227"/>
      <c r="AX13" s="227"/>
      <c r="AY13" s="227"/>
      <c r="AZ13" s="227"/>
      <c r="BA13" s="227"/>
      <c r="BB13" s="227"/>
      <c r="BC13" s="227"/>
      <c r="BD13" s="227"/>
      <c r="BE13" s="227">
        <f>388.4/2</f>
        <v>194.2</v>
      </c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42">
        <f>AJ13*AU13*BE13</f>
        <v>4660.799999999999</v>
      </c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102"/>
      <c r="CD13" s="43">
        <f>BP13</f>
        <v>4660.799999999999</v>
      </c>
      <c r="CE13" s="102"/>
      <c r="CF13" s="102"/>
      <c r="CG13" s="102"/>
      <c r="CH13" s="102"/>
    </row>
    <row r="14" spans="1:86" s="157" customFormat="1" ht="12.75">
      <c r="A14" s="314">
        <v>5</v>
      </c>
      <c r="B14" s="314"/>
      <c r="C14" s="314"/>
      <c r="D14" s="314"/>
      <c r="E14" s="318" t="s">
        <v>225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4">
        <v>1</v>
      </c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>
        <v>12</v>
      </c>
      <c r="AV14" s="314"/>
      <c r="AW14" s="314"/>
      <c r="AX14" s="314"/>
      <c r="AY14" s="314"/>
      <c r="AZ14" s="314"/>
      <c r="BA14" s="314"/>
      <c r="BB14" s="314"/>
      <c r="BC14" s="314"/>
      <c r="BD14" s="314"/>
      <c r="BE14" s="322">
        <f>BP14/12</f>
        <v>41.666666666666664</v>
      </c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>
        <f>CC14+CD14+CF14+CG14+CH14</f>
        <v>500</v>
      </c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155"/>
      <c r="CD14" s="155">
        <v>500</v>
      </c>
      <c r="CE14" s="156"/>
      <c r="CF14" s="156"/>
      <c r="CG14" s="156"/>
      <c r="CH14" s="156"/>
    </row>
    <row r="15" spans="1:86" s="157" customFormat="1" ht="42" customHeight="1">
      <c r="A15" s="314">
        <v>6</v>
      </c>
      <c r="B15" s="314"/>
      <c r="C15" s="314"/>
      <c r="D15" s="314"/>
      <c r="E15" s="318" t="s">
        <v>160</v>
      </c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4">
        <v>1</v>
      </c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>
        <v>12</v>
      </c>
      <c r="AV15" s="314"/>
      <c r="AW15" s="314"/>
      <c r="AX15" s="314"/>
      <c r="AY15" s="314"/>
      <c r="AZ15" s="314"/>
      <c r="BA15" s="314"/>
      <c r="BB15" s="314"/>
      <c r="BC15" s="314"/>
      <c r="BD15" s="314"/>
      <c r="BE15" s="322">
        <v>550</v>
      </c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>
        <f>AJ15*AU15*BE15</f>
        <v>6600</v>
      </c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158"/>
      <c r="CD15" s="155">
        <f>BP15</f>
        <v>6600</v>
      </c>
      <c r="CE15" s="156"/>
      <c r="CF15" s="156"/>
      <c r="CG15" s="156"/>
      <c r="CH15" s="156"/>
    </row>
    <row r="16" spans="1:86" s="79" customFormat="1" ht="18.75" customHeight="1" hidden="1">
      <c r="A16" s="227"/>
      <c r="B16" s="227"/>
      <c r="C16" s="227"/>
      <c r="D16" s="227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102"/>
      <c r="CD16" s="43"/>
      <c r="CE16" s="47"/>
      <c r="CF16" s="47"/>
      <c r="CG16" s="47"/>
      <c r="CH16" s="47"/>
    </row>
    <row r="17" spans="1:86" s="76" customFormat="1" ht="25.5" customHeight="1">
      <c r="A17" s="315"/>
      <c r="B17" s="316"/>
      <c r="C17" s="316"/>
      <c r="D17" s="317"/>
      <c r="E17" s="319" t="s">
        <v>159</v>
      </c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7"/>
      <c r="AJ17" s="225" t="s">
        <v>2</v>
      </c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 t="s">
        <v>2</v>
      </c>
      <c r="AV17" s="225"/>
      <c r="AW17" s="225"/>
      <c r="AX17" s="225"/>
      <c r="AY17" s="225"/>
      <c r="AZ17" s="225"/>
      <c r="BA17" s="225"/>
      <c r="BB17" s="225"/>
      <c r="BC17" s="225"/>
      <c r="BD17" s="225"/>
      <c r="BE17" s="225" t="s">
        <v>2</v>
      </c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4">
        <f>SUM(BP10:CB16)</f>
        <v>40599.994</v>
      </c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56">
        <f>SUM(CC10:CC16)</f>
        <v>0</v>
      </c>
      <c r="CD17" s="56">
        <f>SUM(CD10:CD16)+0.01</f>
        <v>40600.004</v>
      </c>
      <c r="CE17" s="49" t="s">
        <v>2</v>
      </c>
      <c r="CF17" s="56">
        <f>SUM(CF10:CF16)</f>
        <v>0</v>
      </c>
      <c r="CG17" s="56">
        <f>SUM(CG10:CG16)</f>
        <v>0</v>
      </c>
      <c r="CH17" s="56">
        <f>SUM(CH10:CH16)</f>
        <v>0</v>
      </c>
    </row>
    <row r="18" spans="1:86" s="32" customFormat="1" ht="16.5" customHeight="1">
      <c r="A18" s="35"/>
      <c r="B18" s="36"/>
      <c r="C18" s="36"/>
      <c r="D18" s="36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7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7"/>
      <c r="CD18" s="37"/>
      <c r="CE18" s="39"/>
      <c r="CF18" s="39"/>
      <c r="CG18" s="39"/>
      <c r="CH18" s="39"/>
    </row>
    <row r="19" spans="1:80" s="5" customFormat="1" ht="15.75" hidden="1">
      <c r="A19" s="21" t="s">
        <v>92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</row>
    <row r="20" ht="13.5" customHeight="1" hidden="1"/>
    <row r="21" spans="1:86" ht="12.75" hidden="1">
      <c r="A21" s="179" t="s">
        <v>16</v>
      </c>
      <c r="B21" s="179"/>
      <c r="C21" s="179"/>
      <c r="D21" s="179"/>
      <c r="E21" s="184" t="s">
        <v>3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79" t="s">
        <v>60</v>
      </c>
      <c r="AO21" s="179"/>
      <c r="AP21" s="179"/>
      <c r="AQ21" s="179"/>
      <c r="AR21" s="179"/>
      <c r="AS21" s="179"/>
      <c r="AT21" s="179"/>
      <c r="AU21" s="179"/>
      <c r="AV21" s="179"/>
      <c r="AW21" s="179" t="s">
        <v>61</v>
      </c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84" t="s">
        <v>5</v>
      </c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214" t="s">
        <v>41</v>
      </c>
      <c r="CD21" s="214"/>
      <c r="CE21" s="214"/>
      <c r="CF21" s="214"/>
      <c r="CG21" s="214"/>
      <c r="CH21" s="214"/>
    </row>
    <row r="22" spans="1:86" ht="80.25" customHeight="1" hidden="1">
      <c r="A22" s="179"/>
      <c r="B22" s="179"/>
      <c r="C22" s="179"/>
      <c r="D22" s="179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79" t="s">
        <v>13</v>
      </c>
      <c r="CD22" s="179"/>
      <c r="CE22" s="179" t="s">
        <v>23</v>
      </c>
      <c r="CF22" s="179"/>
      <c r="CG22" s="179"/>
      <c r="CH22" s="179" t="s">
        <v>24</v>
      </c>
    </row>
    <row r="23" spans="1:86" ht="12.75" hidden="1">
      <c r="A23" s="179"/>
      <c r="B23" s="179"/>
      <c r="C23" s="179"/>
      <c r="D23" s="179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79" t="s">
        <v>21</v>
      </c>
      <c r="CD23" s="179" t="s">
        <v>22</v>
      </c>
      <c r="CE23" s="179" t="s">
        <v>55</v>
      </c>
      <c r="CF23" s="179" t="s">
        <v>21</v>
      </c>
      <c r="CG23" s="179" t="s">
        <v>22</v>
      </c>
      <c r="CH23" s="179"/>
    </row>
    <row r="24" spans="1:86" ht="28.5" customHeight="1" hidden="1">
      <c r="A24" s="179"/>
      <c r="B24" s="179"/>
      <c r="C24" s="179"/>
      <c r="D24" s="179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79"/>
      <c r="CD24" s="179"/>
      <c r="CE24" s="179"/>
      <c r="CF24" s="179"/>
      <c r="CG24" s="179"/>
      <c r="CH24" s="179"/>
    </row>
    <row r="25" spans="1:86" ht="12.75" hidden="1">
      <c r="A25" s="184">
        <v>1</v>
      </c>
      <c r="B25" s="184"/>
      <c r="C25" s="184"/>
      <c r="D25" s="184"/>
      <c r="E25" s="184">
        <v>2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>
        <v>3</v>
      </c>
      <c r="AO25" s="184"/>
      <c r="AP25" s="184"/>
      <c r="AQ25" s="184"/>
      <c r="AR25" s="184"/>
      <c r="AS25" s="184"/>
      <c r="AT25" s="184"/>
      <c r="AU25" s="184"/>
      <c r="AV25" s="184"/>
      <c r="AW25" s="184">
        <v>4</v>
      </c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 t="s">
        <v>35</v>
      </c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6">
        <v>6</v>
      </c>
      <c r="CD25" s="16">
        <v>7</v>
      </c>
      <c r="CE25" s="16">
        <v>8</v>
      </c>
      <c r="CF25" s="16">
        <v>9</v>
      </c>
      <c r="CG25" s="16">
        <v>10</v>
      </c>
      <c r="CH25" s="16">
        <v>11</v>
      </c>
    </row>
    <row r="26" spans="1:86" ht="12.75" hidden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18"/>
      <c r="CD26" s="18"/>
      <c r="CE26" s="18"/>
      <c r="CF26" s="18"/>
      <c r="CG26" s="18"/>
      <c r="CH26" s="18"/>
    </row>
    <row r="27" spans="1:86" ht="12.75" hidden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18"/>
      <c r="CD27" s="18"/>
      <c r="CE27" s="18"/>
      <c r="CF27" s="18"/>
      <c r="CG27" s="18"/>
      <c r="CH27" s="18"/>
    </row>
    <row r="28" spans="1:86" ht="12.75" hidden="1">
      <c r="A28" s="230" t="s">
        <v>62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18"/>
      <c r="CD28" s="18"/>
      <c r="CE28" s="18"/>
      <c r="CF28" s="18"/>
      <c r="CG28" s="18"/>
      <c r="CH28" s="18"/>
    </row>
    <row r="29" spans="1:86" ht="15" customHeight="1" hidden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20"/>
      <c r="CD29" s="20"/>
      <c r="CE29" s="20"/>
      <c r="CF29" s="20"/>
      <c r="CG29" s="20"/>
      <c r="CH29" s="20"/>
    </row>
    <row r="30" spans="2:80" s="5" customFormat="1" ht="18.75" customHeight="1" hidden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  <row r="31" spans="1:80" s="81" customFormat="1" ht="20.25" customHeight="1">
      <c r="A31" s="69" t="s">
        <v>176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ht="17.25" customHeight="1"/>
    <row r="33" spans="1:86" ht="12.75">
      <c r="A33" s="179" t="s">
        <v>16</v>
      </c>
      <c r="B33" s="179"/>
      <c r="C33" s="179"/>
      <c r="D33" s="179"/>
      <c r="E33" s="184" t="s">
        <v>10</v>
      </c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79" t="s">
        <v>63</v>
      </c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 t="s">
        <v>147</v>
      </c>
      <c r="AV33" s="179"/>
      <c r="AW33" s="179"/>
      <c r="AX33" s="179"/>
      <c r="AY33" s="179"/>
      <c r="AZ33" s="179"/>
      <c r="BA33" s="179"/>
      <c r="BB33" s="179"/>
      <c r="BC33" s="179"/>
      <c r="BD33" s="179"/>
      <c r="BE33" s="185" t="s">
        <v>146</v>
      </c>
      <c r="BF33" s="218"/>
      <c r="BG33" s="218"/>
      <c r="BH33" s="218"/>
      <c r="BI33" s="218"/>
      <c r="BJ33" s="218"/>
      <c r="BK33" s="218"/>
      <c r="BL33" s="218"/>
      <c r="BM33" s="218"/>
      <c r="BN33" s="218"/>
      <c r="BO33" s="186"/>
      <c r="BP33" s="184" t="s">
        <v>5</v>
      </c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214" t="s">
        <v>41</v>
      </c>
      <c r="CD33" s="214"/>
      <c r="CE33" s="214"/>
      <c r="CF33" s="214"/>
      <c r="CG33" s="214"/>
      <c r="CH33" s="214"/>
    </row>
    <row r="34" spans="1:86" ht="79.5" customHeight="1">
      <c r="A34" s="179"/>
      <c r="B34" s="179"/>
      <c r="C34" s="179"/>
      <c r="D34" s="179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87"/>
      <c r="BF34" s="219"/>
      <c r="BG34" s="219"/>
      <c r="BH34" s="219"/>
      <c r="BI34" s="219"/>
      <c r="BJ34" s="219"/>
      <c r="BK34" s="219"/>
      <c r="BL34" s="219"/>
      <c r="BM34" s="219"/>
      <c r="BN34" s="219"/>
      <c r="BO34" s="188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79" t="s">
        <v>13</v>
      </c>
      <c r="CD34" s="179"/>
      <c r="CE34" s="179" t="s">
        <v>23</v>
      </c>
      <c r="CF34" s="179"/>
      <c r="CG34" s="179"/>
      <c r="CH34" s="179" t="s">
        <v>24</v>
      </c>
    </row>
    <row r="35" spans="1:86" ht="12.75">
      <c r="A35" s="179"/>
      <c r="B35" s="179"/>
      <c r="C35" s="179"/>
      <c r="D35" s="179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87"/>
      <c r="BF35" s="219"/>
      <c r="BG35" s="219"/>
      <c r="BH35" s="219"/>
      <c r="BI35" s="219"/>
      <c r="BJ35" s="219"/>
      <c r="BK35" s="219"/>
      <c r="BL35" s="219"/>
      <c r="BM35" s="219"/>
      <c r="BN35" s="219"/>
      <c r="BO35" s="188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79" t="s">
        <v>21</v>
      </c>
      <c r="CD35" s="179" t="s">
        <v>22</v>
      </c>
      <c r="CE35" s="179" t="s">
        <v>55</v>
      </c>
      <c r="CF35" s="179" t="s">
        <v>21</v>
      </c>
      <c r="CG35" s="179" t="s">
        <v>22</v>
      </c>
      <c r="CH35" s="179"/>
    </row>
    <row r="36" spans="1:86" ht="30" customHeight="1">
      <c r="A36" s="179"/>
      <c r="B36" s="179"/>
      <c r="C36" s="179"/>
      <c r="D36" s="17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89"/>
      <c r="BF36" s="220"/>
      <c r="BG36" s="220"/>
      <c r="BH36" s="220"/>
      <c r="BI36" s="220"/>
      <c r="BJ36" s="220"/>
      <c r="BK36" s="220"/>
      <c r="BL36" s="220"/>
      <c r="BM36" s="220"/>
      <c r="BN36" s="220"/>
      <c r="BO36" s="190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79"/>
      <c r="CD36" s="179"/>
      <c r="CE36" s="179"/>
      <c r="CF36" s="179"/>
      <c r="CG36" s="179"/>
      <c r="CH36" s="179"/>
    </row>
    <row r="37" spans="1:86" ht="25.5" customHeight="1">
      <c r="A37" s="184">
        <v>1</v>
      </c>
      <c r="B37" s="184"/>
      <c r="C37" s="184"/>
      <c r="D37" s="184"/>
      <c r="E37" s="184">
        <v>2</v>
      </c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>
        <v>3</v>
      </c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>
        <v>4</v>
      </c>
      <c r="AV37" s="184"/>
      <c r="AW37" s="184"/>
      <c r="AX37" s="184"/>
      <c r="AY37" s="184"/>
      <c r="AZ37" s="184"/>
      <c r="BA37" s="184"/>
      <c r="BB37" s="184"/>
      <c r="BC37" s="184"/>
      <c r="BD37" s="184"/>
      <c r="BE37" s="184">
        <v>5</v>
      </c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 t="s">
        <v>68</v>
      </c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7">
        <v>7</v>
      </c>
      <c r="CD37" s="17">
        <v>8</v>
      </c>
      <c r="CE37" s="17">
        <v>9</v>
      </c>
      <c r="CF37" s="17">
        <v>10</v>
      </c>
      <c r="CG37" s="17">
        <v>11</v>
      </c>
      <c r="CH37" s="17">
        <v>12</v>
      </c>
    </row>
    <row r="38" spans="1:86" ht="24" customHeight="1" hidden="1">
      <c r="A38" s="184"/>
      <c r="B38" s="184"/>
      <c r="C38" s="184"/>
      <c r="D38" s="184"/>
      <c r="E38" s="259" t="s">
        <v>164</v>
      </c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5">
        <f>CC38+CD38+CF38+CG38+CH38</f>
        <v>0</v>
      </c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17"/>
      <c r="CD38" s="24"/>
      <c r="CE38" s="17"/>
      <c r="CF38" s="17"/>
      <c r="CG38" s="17"/>
      <c r="CH38" s="28"/>
    </row>
    <row r="39" spans="1:86" ht="21.75" customHeight="1">
      <c r="A39" s="184">
        <v>1</v>
      </c>
      <c r="B39" s="184"/>
      <c r="C39" s="184"/>
      <c r="D39" s="184"/>
      <c r="E39" s="255" t="s">
        <v>277</v>
      </c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48">
        <v>753.16</v>
      </c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>
        <v>64.76</v>
      </c>
      <c r="AV39" s="248"/>
      <c r="AW39" s="248"/>
      <c r="AX39" s="248"/>
      <c r="AY39" s="248"/>
      <c r="AZ39" s="248"/>
      <c r="BA39" s="248"/>
      <c r="BB39" s="248"/>
      <c r="BC39" s="248"/>
      <c r="BD39" s="248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48">
        <f>CC39+CD39+CF39+CG39+CH39</f>
        <v>48774.65</v>
      </c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17"/>
      <c r="CD39" s="24">
        <v>48774.65</v>
      </c>
      <c r="CE39" s="17"/>
      <c r="CF39" s="17"/>
      <c r="CG39" s="17"/>
      <c r="CH39" s="28"/>
    </row>
    <row r="40" spans="1:86" ht="18.75" customHeight="1" hidden="1">
      <c r="A40" s="184"/>
      <c r="B40" s="184"/>
      <c r="C40" s="184"/>
      <c r="D40" s="184"/>
      <c r="E40" s="259" t="s">
        <v>149</v>
      </c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48">
        <f>843.16-83.47</f>
        <v>759.6899999999999</v>
      </c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>
        <f>44.15+44.15*20%</f>
        <v>52.98</v>
      </c>
      <c r="AV40" s="248"/>
      <c r="AW40" s="248"/>
      <c r="AX40" s="248"/>
      <c r="AY40" s="248"/>
      <c r="AZ40" s="248"/>
      <c r="BA40" s="248"/>
      <c r="BB40" s="248"/>
      <c r="BC40" s="248"/>
      <c r="BD40" s="248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17"/>
      <c r="CD40" s="24"/>
      <c r="CE40" s="17"/>
      <c r="CF40" s="17"/>
      <c r="CG40" s="17"/>
      <c r="CH40" s="28"/>
    </row>
    <row r="41" spans="1:86" ht="12.75" hidden="1">
      <c r="A41" s="184">
        <v>2</v>
      </c>
      <c r="B41" s="184"/>
      <c r="C41" s="184"/>
      <c r="D41" s="184"/>
      <c r="E41" s="259" t="s">
        <v>165</v>
      </c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48">
        <f>843.16-83.47</f>
        <v>759.6899999999999</v>
      </c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>
        <f>44.15+44.15*20%</f>
        <v>52.98</v>
      </c>
      <c r="AV41" s="248"/>
      <c r="AW41" s="248"/>
      <c r="AX41" s="248"/>
      <c r="AY41" s="248"/>
      <c r="AZ41" s="248"/>
      <c r="BA41" s="248"/>
      <c r="BB41" s="248"/>
      <c r="BC41" s="248"/>
      <c r="BD41" s="248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48">
        <f>CC41+CD41+CE41+CF41+CG41+CH41</f>
        <v>0</v>
      </c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17"/>
      <c r="CD41" s="24"/>
      <c r="CE41" s="17"/>
      <c r="CF41" s="17"/>
      <c r="CG41" s="17"/>
      <c r="CH41" s="28"/>
    </row>
    <row r="42" spans="1:86" ht="12.75">
      <c r="A42" s="184">
        <v>2</v>
      </c>
      <c r="B42" s="184"/>
      <c r="C42" s="184"/>
      <c r="D42" s="184"/>
      <c r="E42" s="259" t="s">
        <v>278</v>
      </c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48">
        <v>1162.76</v>
      </c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>
        <v>77.3</v>
      </c>
      <c r="AV42" s="248"/>
      <c r="AW42" s="248"/>
      <c r="AX42" s="248"/>
      <c r="AY42" s="248"/>
      <c r="AZ42" s="248"/>
      <c r="BA42" s="248"/>
      <c r="BB42" s="248"/>
      <c r="BC42" s="248"/>
      <c r="BD42" s="248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48">
        <f>CC42+CD42+CF42+CG42+CH42</f>
        <v>89881.35</v>
      </c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17"/>
      <c r="CD42" s="24">
        <v>89881.35</v>
      </c>
      <c r="CE42" s="17"/>
      <c r="CF42" s="17"/>
      <c r="CG42" s="17"/>
      <c r="CH42" s="28"/>
    </row>
    <row r="43" spans="1:86" ht="18.75" customHeight="1" hidden="1">
      <c r="A43" s="184"/>
      <c r="B43" s="184"/>
      <c r="C43" s="184"/>
      <c r="D43" s="184"/>
      <c r="E43" s="259" t="s">
        <v>148</v>
      </c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17"/>
      <c r="CD43" s="24">
        <f>(AJ43-(439.8/3))*AU43</f>
        <v>0</v>
      </c>
      <c r="CE43" s="17"/>
      <c r="CF43" s="17"/>
      <c r="CG43" s="17"/>
      <c r="CH43" s="28"/>
    </row>
    <row r="44" spans="1:86" ht="12.75" hidden="1">
      <c r="A44" s="184">
        <v>4</v>
      </c>
      <c r="B44" s="184"/>
      <c r="C44" s="184"/>
      <c r="D44" s="184"/>
      <c r="E44" s="259" t="s">
        <v>166</v>
      </c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5">
        <f>CC44+CD44+CE44+CF44+CG44+CH44</f>
        <v>0</v>
      </c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17"/>
      <c r="CD44" s="24">
        <f>(AJ44-(439.8/3))*AU44</f>
        <v>0</v>
      </c>
      <c r="CE44" s="17"/>
      <c r="CF44" s="17"/>
      <c r="CG44" s="17"/>
      <c r="CH44" s="28"/>
    </row>
    <row r="45" spans="1:86" s="79" customFormat="1" ht="27.75" customHeight="1">
      <c r="A45" s="291">
        <v>3</v>
      </c>
      <c r="B45" s="291"/>
      <c r="C45" s="291"/>
      <c r="D45" s="291"/>
      <c r="E45" s="284" t="s">
        <v>279</v>
      </c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48">
        <v>1162.76</v>
      </c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48">
        <v>38.65</v>
      </c>
      <c r="AV45" s="248"/>
      <c r="AW45" s="248"/>
      <c r="AX45" s="248"/>
      <c r="AY45" s="248"/>
      <c r="AZ45" s="248"/>
      <c r="BA45" s="248"/>
      <c r="BB45" s="248"/>
      <c r="BC45" s="248"/>
      <c r="BD45" s="248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75">
        <f>CC45+CD45+CE45+CF45+CG45+CH45</f>
        <v>44940.67</v>
      </c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8"/>
      <c r="CD45" s="27">
        <v>44940.67</v>
      </c>
      <c r="CE45" s="28"/>
      <c r="CF45" s="28"/>
      <c r="CG45" s="28"/>
      <c r="CH45" s="28"/>
    </row>
    <row r="46" spans="1:86" ht="24.75" customHeight="1" hidden="1">
      <c r="A46" s="291">
        <v>6</v>
      </c>
      <c r="B46" s="291"/>
      <c r="C46" s="291"/>
      <c r="D46" s="291"/>
      <c r="E46" s="303" t="s">
        <v>184</v>
      </c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5"/>
      <c r="AJ46" s="248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75">
        <f>CC46+CD46+CE46+CF46+CG46+CH46</f>
        <v>0</v>
      </c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8"/>
      <c r="CD46" s="27"/>
      <c r="CE46" s="28"/>
      <c r="CF46" s="28"/>
      <c r="CG46" s="28"/>
      <c r="CH46" s="27"/>
    </row>
    <row r="47" spans="1:86" s="157" customFormat="1" ht="23.25" customHeight="1">
      <c r="A47" s="293"/>
      <c r="B47" s="294"/>
      <c r="C47" s="294"/>
      <c r="D47" s="295"/>
      <c r="E47" s="293" t="s">
        <v>130</v>
      </c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5"/>
      <c r="AJ47" s="293" t="s">
        <v>2</v>
      </c>
      <c r="AK47" s="294"/>
      <c r="AL47" s="294"/>
      <c r="AM47" s="294"/>
      <c r="AN47" s="294"/>
      <c r="AO47" s="294"/>
      <c r="AP47" s="294"/>
      <c r="AQ47" s="294"/>
      <c r="AR47" s="294"/>
      <c r="AS47" s="294"/>
      <c r="AT47" s="295"/>
      <c r="AU47" s="293" t="s">
        <v>2</v>
      </c>
      <c r="AV47" s="294"/>
      <c r="AW47" s="294"/>
      <c r="AX47" s="294"/>
      <c r="AY47" s="294"/>
      <c r="AZ47" s="294"/>
      <c r="BA47" s="294"/>
      <c r="BB47" s="294"/>
      <c r="BC47" s="294"/>
      <c r="BD47" s="295"/>
      <c r="BE47" s="293" t="s">
        <v>2</v>
      </c>
      <c r="BF47" s="294"/>
      <c r="BG47" s="294"/>
      <c r="BH47" s="294"/>
      <c r="BI47" s="294"/>
      <c r="BJ47" s="294"/>
      <c r="BK47" s="294"/>
      <c r="BL47" s="294"/>
      <c r="BM47" s="294"/>
      <c r="BN47" s="294"/>
      <c r="BO47" s="295"/>
      <c r="BP47" s="306">
        <f>SUM(BP39:CA46)</f>
        <v>183596.66999999998</v>
      </c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8"/>
      <c r="CC47" s="159">
        <f>SUM(CC39:CC44)</f>
        <v>0</v>
      </c>
      <c r="CD47" s="159">
        <f>SUM(CD39:CD45)</f>
        <v>183596.66999999998</v>
      </c>
      <c r="CE47" s="160" t="s">
        <v>2</v>
      </c>
      <c r="CF47" s="159">
        <f>SUM(CF39:CF45)</f>
        <v>0</v>
      </c>
      <c r="CG47" s="159">
        <f>SUM(CG39:CG45)</f>
        <v>0</v>
      </c>
      <c r="CH47" s="159">
        <f>SUM(CH39:CH46)</f>
        <v>0</v>
      </c>
    </row>
    <row r="48" spans="1:86" s="157" customFormat="1" ht="12.75">
      <c r="A48" s="299">
        <v>4</v>
      </c>
      <c r="B48" s="299"/>
      <c r="C48" s="299"/>
      <c r="D48" s="299"/>
      <c r="E48" s="300" t="s">
        <v>181</v>
      </c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299">
        <v>6</v>
      </c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301">
        <f>BP48/AJ48</f>
        <v>2500</v>
      </c>
      <c r="AV48" s="301"/>
      <c r="AW48" s="301"/>
      <c r="AX48" s="301"/>
      <c r="AY48" s="301"/>
      <c r="AZ48" s="301"/>
      <c r="BA48" s="301"/>
      <c r="BB48" s="301"/>
      <c r="BC48" s="301"/>
      <c r="BD48" s="301"/>
      <c r="BE48" s="313"/>
      <c r="BF48" s="313"/>
      <c r="BG48" s="313"/>
      <c r="BH48" s="313"/>
      <c r="BI48" s="313"/>
      <c r="BJ48" s="313"/>
      <c r="BK48" s="313"/>
      <c r="BL48" s="313"/>
      <c r="BM48" s="313"/>
      <c r="BN48" s="313"/>
      <c r="BO48" s="313"/>
      <c r="BP48" s="301">
        <f>CC48+CD48+CF48+CG48+CH48</f>
        <v>15000</v>
      </c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150"/>
      <c r="CD48" s="151">
        <v>15000</v>
      </c>
      <c r="CE48" s="150"/>
      <c r="CF48" s="150"/>
      <c r="CG48" s="150"/>
      <c r="CH48" s="150"/>
    </row>
    <row r="49" spans="1:86" s="157" customFormat="1" ht="25.5" customHeight="1">
      <c r="A49" s="296"/>
      <c r="B49" s="297"/>
      <c r="C49" s="297"/>
      <c r="D49" s="298"/>
      <c r="E49" s="302" t="s">
        <v>130</v>
      </c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293" t="s">
        <v>2</v>
      </c>
      <c r="AK49" s="294"/>
      <c r="AL49" s="294"/>
      <c r="AM49" s="294"/>
      <c r="AN49" s="294"/>
      <c r="AO49" s="294"/>
      <c r="AP49" s="294"/>
      <c r="AQ49" s="294"/>
      <c r="AR49" s="294"/>
      <c r="AS49" s="294"/>
      <c r="AT49" s="295"/>
      <c r="AU49" s="293" t="s">
        <v>2</v>
      </c>
      <c r="AV49" s="294"/>
      <c r="AW49" s="294"/>
      <c r="AX49" s="294"/>
      <c r="AY49" s="294"/>
      <c r="AZ49" s="294"/>
      <c r="BA49" s="294"/>
      <c r="BB49" s="294"/>
      <c r="BC49" s="294"/>
      <c r="BD49" s="295"/>
      <c r="BE49" s="293" t="s">
        <v>2</v>
      </c>
      <c r="BF49" s="294"/>
      <c r="BG49" s="294"/>
      <c r="BH49" s="294"/>
      <c r="BI49" s="294"/>
      <c r="BJ49" s="294"/>
      <c r="BK49" s="294"/>
      <c r="BL49" s="294"/>
      <c r="BM49" s="294"/>
      <c r="BN49" s="294"/>
      <c r="BO49" s="295"/>
      <c r="BP49" s="306">
        <f>BP48</f>
        <v>15000</v>
      </c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5"/>
      <c r="CC49" s="159">
        <f>CC48</f>
        <v>0</v>
      </c>
      <c r="CD49" s="159">
        <f>CD48</f>
        <v>15000</v>
      </c>
      <c r="CE49" s="160" t="s">
        <v>2</v>
      </c>
      <c r="CF49" s="159">
        <f>CF48</f>
        <v>0</v>
      </c>
      <c r="CG49" s="159">
        <f>CG48</f>
        <v>0</v>
      </c>
      <c r="CH49" s="159">
        <f>CH48</f>
        <v>0</v>
      </c>
    </row>
    <row r="50" spans="1:86" s="157" customFormat="1" ht="39.75" customHeight="1">
      <c r="A50" s="299">
        <v>5</v>
      </c>
      <c r="B50" s="299"/>
      <c r="C50" s="299"/>
      <c r="D50" s="299"/>
      <c r="E50" s="300" t="s">
        <v>144</v>
      </c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299">
        <v>12</v>
      </c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301">
        <f>CD50/AJ50</f>
        <v>10416.666666666666</v>
      </c>
      <c r="AV50" s="301"/>
      <c r="AW50" s="301"/>
      <c r="AX50" s="301"/>
      <c r="AY50" s="301"/>
      <c r="AZ50" s="301"/>
      <c r="BA50" s="301"/>
      <c r="BB50" s="301"/>
      <c r="BC50" s="301"/>
      <c r="BD50" s="301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  <c r="BP50" s="301">
        <f>CC50+CD50+CF50+CG50+CH50</f>
        <v>125000</v>
      </c>
      <c r="BQ50" s="301"/>
      <c r="BR50" s="301"/>
      <c r="BS50" s="301"/>
      <c r="BT50" s="301"/>
      <c r="BU50" s="301"/>
      <c r="BV50" s="301"/>
      <c r="BW50" s="301"/>
      <c r="BX50" s="301"/>
      <c r="BY50" s="301"/>
      <c r="BZ50" s="301"/>
      <c r="CA50" s="301"/>
      <c r="CB50" s="301"/>
      <c r="CC50" s="150"/>
      <c r="CD50" s="151">
        <v>125000</v>
      </c>
      <c r="CE50" s="150"/>
      <c r="CF50" s="150"/>
      <c r="CG50" s="150"/>
      <c r="CH50" s="150"/>
    </row>
    <row r="51" spans="1:86" s="32" customFormat="1" ht="23.25" customHeight="1">
      <c r="A51" s="271"/>
      <c r="B51" s="272"/>
      <c r="C51" s="272"/>
      <c r="D51" s="273"/>
      <c r="E51" s="271" t="s">
        <v>145</v>
      </c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3"/>
      <c r="AJ51" s="271" t="s">
        <v>2</v>
      </c>
      <c r="AK51" s="272"/>
      <c r="AL51" s="272"/>
      <c r="AM51" s="272"/>
      <c r="AN51" s="272"/>
      <c r="AO51" s="272"/>
      <c r="AP51" s="272"/>
      <c r="AQ51" s="272"/>
      <c r="AR51" s="272"/>
      <c r="AS51" s="272"/>
      <c r="AT51" s="273"/>
      <c r="AU51" s="271" t="s">
        <v>2</v>
      </c>
      <c r="AV51" s="272"/>
      <c r="AW51" s="272"/>
      <c r="AX51" s="272"/>
      <c r="AY51" s="272"/>
      <c r="AZ51" s="272"/>
      <c r="BA51" s="272"/>
      <c r="BB51" s="272"/>
      <c r="BC51" s="272"/>
      <c r="BD51" s="273"/>
      <c r="BE51" s="271" t="s">
        <v>2</v>
      </c>
      <c r="BF51" s="272"/>
      <c r="BG51" s="272"/>
      <c r="BH51" s="272"/>
      <c r="BI51" s="272"/>
      <c r="BJ51" s="272"/>
      <c r="BK51" s="272"/>
      <c r="BL51" s="272"/>
      <c r="BM51" s="272"/>
      <c r="BN51" s="272"/>
      <c r="BO51" s="273"/>
      <c r="BP51" s="274">
        <f>BP50</f>
        <v>125000</v>
      </c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3"/>
      <c r="CC51" s="50">
        <f>CC50</f>
        <v>0</v>
      </c>
      <c r="CD51" s="50">
        <f>CD50</f>
        <v>125000</v>
      </c>
      <c r="CE51" s="51" t="s">
        <v>2</v>
      </c>
      <c r="CF51" s="50">
        <f>CF50</f>
        <v>0</v>
      </c>
      <c r="CG51" s="50">
        <f>CG50</f>
        <v>0</v>
      </c>
      <c r="CH51" s="50">
        <f>CH50</f>
        <v>0</v>
      </c>
    </row>
    <row r="52" spans="1:86" s="32" customFormat="1" ht="28.5" customHeight="1">
      <c r="A52" s="192" t="s">
        <v>156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4"/>
      <c r="AJ52" s="309" t="s">
        <v>2</v>
      </c>
      <c r="AK52" s="310"/>
      <c r="AL52" s="310"/>
      <c r="AM52" s="310"/>
      <c r="AN52" s="310"/>
      <c r="AO52" s="310"/>
      <c r="AP52" s="310"/>
      <c r="AQ52" s="310"/>
      <c r="AR52" s="310"/>
      <c r="AS52" s="310"/>
      <c r="AT52" s="311"/>
      <c r="AU52" s="309" t="s">
        <v>2</v>
      </c>
      <c r="AV52" s="310"/>
      <c r="AW52" s="310"/>
      <c r="AX52" s="310"/>
      <c r="AY52" s="310"/>
      <c r="AZ52" s="310"/>
      <c r="BA52" s="310"/>
      <c r="BB52" s="310"/>
      <c r="BC52" s="310"/>
      <c r="BD52" s="311"/>
      <c r="BE52" s="309" t="s">
        <v>2</v>
      </c>
      <c r="BF52" s="310"/>
      <c r="BG52" s="310"/>
      <c r="BH52" s="310"/>
      <c r="BI52" s="310"/>
      <c r="BJ52" s="310"/>
      <c r="BK52" s="310"/>
      <c r="BL52" s="310"/>
      <c r="BM52" s="310"/>
      <c r="BN52" s="310"/>
      <c r="BO52" s="311"/>
      <c r="BP52" s="312">
        <f>BP47+BP49+BP51</f>
        <v>323596.67</v>
      </c>
      <c r="BQ52" s="310"/>
      <c r="BR52" s="310"/>
      <c r="BS52" s="310"/>
      <c r="BT52" s="310"/>
      <c r="BU52" s="310"/>
      <c r="BV52" s="310"/>
      <c r="BW52" s="310"/>
      <c r="BX52" s="310"/>
      <c r="BY52" s="310"/>
      <c r="BZ52" s="310"/>
      <c r="CA52" s="310"/>
      <c r="CB52" s="311"/>
      <c r="CC52" s="46">
        <f>'247 косгу 223'!CC17+CC47+CC49+CC51</f>
        <v>0</v>
      </c>
      <c r="CD52" s="46">
        <f>CD51+CD49+CD47</f>
        <v>323596.67</v>
      </c>
      <c r="CE52" s="45" t="s">
        <v>2</v>
      </c>
      <c r="CF52" s="46">
        <f>'247 косгу 223'!CF17+CF47+CF49+CF51</f>
        <v>0</v>
      </c>
      <c r="CG52" s="46">
        <f>'247 косгу 223'!CG17+CG47+CG49+CG51</f>
        <v>0</v>
      </c>
      <c r="CH52" s="46">
        <f>CH47+CH49+CH51</f>
        <v>0</v>
      </c>
    </row>
    <row r="53" spans="1:86" ht="16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33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13"/>
      <c r="CD53" s="33"/>
      <c r="CE53" s="20"/>
      <c r="CF53" s="20"/>
      <c r="CG53" s="20"/>
      <c r="CH53" s="20"/>
    </row>
    <row r="54" spans="1:86" ht="16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33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13"/>
      <c r="CD54" s="33"/>
      <c r="CE54" s="20"/>
      <c r="CF54" s="20"/>
      <c r="CG54" s="20"/>
      <c r="CH54" s="20"/>
    </row>
    <row r="55" spans="1:86" ht="24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33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86"/>
      <c r="CD55" s="41"/>
      <c r="CE55" s="20"/>
      <c r="CF55" s="20"/>
      <c r="CG55" s="20"/>
      <c r="CH55" s="20"/>
    </row>
    <row r="56" ht="12.75">
      <c r="CD56" s="109"/>
    </row>
  </sheetData>
  <sheetProtection/>
  <mergeCells count="212">
    <mergeCell ref="BP46:CB46"/>
    <mergeCell ref="AJ5:AT8"/>
    <mergeCell ref="AU40:BD40"/>
    <mergeCell ref="BE40:BO40"/>
    <mergeCell ref="AU39:BD39"/>
    <mergeCell ref="BE39:BO39"/>
    <mergeCell ref="BP43:CB43"/>
    <mergeCell ref="BP40:CB40"/>
    <mergeCell ref="AU5:BD8"/>
    <mergeCell ref="AU9:BD9"/>
    <mergeCell ref="AJ9:AT9"/>
    <mergeCell ref="BE9:BO9"/>
    <mergeCell ref="BP9:CB9"/>
    <mergeCell ref="BE12:BO12"/>
    <mergeCell ref="AU10:BD10"/>
    <mergeCell ref="BP12:CB12"/>
    <mergeCell ref="AU12:BD12"/>
    <mergeCell ref="AU17:BD17"/>
    <mergeCell ref="BE17:BO17"/>
    <mergeCell ref="BE15:BO15"/>
    <mergeCell ref="BP15:CB15"/>
    <mergeCell ref="CD23:CD24"/>
    <mergeCell ref="BP17:CB17"/>
    <mergeCell ref="AW21:BI24"/>
    <mergeCell ref="AN21:AV24"/>
    <mergeCell ref="CC21:CH21"/>
    <mergeCell ref="CC22:CD22"/>
    <mergeCell ref="A5:D8"/>
    <mergeCell ref="E5:AI8"/>
    <mergeCell ref="BE5:BO8"/>
    <mergeCell ref="BP5:CB8"/>
    <mergeCell ref="CE6:CG6"/>
    <mergeCell ref="BP14:CB14"/>
    <mergeCell ref="E10:AI10"/>
    <mergeCell ref="CC5:CH5"/>
    <mergeCell ref="CC6:CD6"/>
    <mergeCell ref="E14:AI14"/>
    <mergeCell ref="CH6:CH8"/>
    <mergeCell ref="CC7:CC8"/>
    <mergeCell ref="CD7:CD8"/>
    <mergeCell ref="CF7:CF8"/>
    <mergeCell ref="CG7:CG8"/>
    <mergeCell ref="BE14:BO14"/>
    <mergeCell ref="CE7:CE8"/>
    <mergeCell ref="AU13:BD13"/>
    <mergeCell ref="BE10:BO10"/>
    <mergeCell ref="BP10:CB10"/>
    <mergeCell ref="A16:D16"/>
    <mergeCell ref="E16:AI16"/>
    <mergeCell ref="BE13:BO13"/>
    <mergeCell ref="BP13:CB13"/>
    <mergeCell ref="AJ14:AT14"/>
    <mergeCell ref="AU14:BD14"/>
    <mergeCell ref="BE16:BO16"/>
    <mergeCell ref="A17:D17"/>
    <mergeCell ref="A9:D9"/>
    <mergeCell ref="A14:D14"/>
    <mergeCell ref="E9:AI9"/>
    <mergeCell ref="A15:D15"/>
    <mergeCell ref="E15:AI15"/>
    <mergeCell ref="E12:AI12"/>
    <mergeCell ref="A13:D13"/>
    <mergeCell ref="E17:AI17"/>
    <mergeCell ref="A21:D24"/>
    <mergeCell ref="BJ26:CB26"/>
    <mergeCell ref="AN26:AV26"/>
    <mergeCell ref="A10:D10"/>
    <mergeCell ref="A12:D12"/>
    <mergeCell ref="E21:AM24"/>
    <mergeCell ref="AJ10:AT10"/>
    <mergeCell ref="A11:D11"/>
    <mergeCell ref="E13:AI13"/>
    <mergeCell ref="AJ17:AT17"/>
    <mergeCell ref="CH22:CH24"/>
    <mergeCell ref="CF23:CF24"/>
    <mergeCell ref="CE23:CE24"/>
    <mergeCell ref="CG23:CG24"/>
    <mergeCell ref="CE22:CG22"/>
    <mergeCell ref="AW26:BI26"/>
    <mergeCell ref="CC23:CC24"/>
    <mergeCell ref="BJ21:CB24"/>
    <mergeCell ref="BJ25:CB25"/>
    <mergeCell ref="A25:D25"/>
    <mergeCell ref="E25:AM25"/>
    <mergeCell ref="AW25:BI25"/>
    <mergeCell ref="AN25:AV25"/>
    <mergeCell ref="A26:D26"/>
    <mergeCell ref="E26:AM26"/>
    <mergeCell ref="AJ13:AT13"/>
    <mergeCell ref="AJ15:AT15"/>
    <mergeCell ref="AU15:BD15"/>
    <mergeCell ref="AU51:BD51"/>
    <mergeCell ref="BE51:BO51"/>
    <mergeCell ref="BP51:CB51"/>
    <mergeCell ref="BP49:CB49"/>
    <mergeCell ref="BP48:CB48"/>
    <mergeCell ref="BE48:BO48"/>
    <mergeCell ref="BE49:BO49"/>
    <mergeCell ref="AJ52:AT52"/>
    <mergeCell ref="AU52:BD52"/>
    <mergeCell ref="BE52:BO52"/>
    <mergeCell ref="BP52:CB52"/>
    <mergeCell ref="A52:AI52"/>
    <mergeCell ref="AJ50:AT50"/>
    <mergeCell ref="AU50:BD50"/>
    <mergeCell ref="BE50:BO50"/>
    <mergeCell ref="E51:AI51"/>
    <mergeCell ref="AJ51:AT51"/>
    <mergeCell ref="A51:D51"/>
    <mergeCell ref="CC33:CH33"/>
    <mergeCell ref="BP33:CB36"/>
    <mergeCell ref="E33:AI36"/>
    <mergeCell ref="CE34:CG34"/>
    <mergeCell ref="CH34:CH36"/>
    <mergeCell ref="BP50:CB50"/>
    <mergeCell ref="E37:AI37"/>
    <mergeCell ref="BE37:BO37"/>
    <mergeCell ref="CE35:CE36"/>
    <mergeCell ref="A33:D36"/>
    <mergeCell ref="CC34:CD34"/>
    <mergeCell ref="E27:AM27"/>
    <mergeCell ref="BJ28:CB28"/>
    <mergeCell ref="AW27:BI27"/>
    <mergeCell ref="AJ33:AT36"/>
    <mergeCell ref="CC35:CC36"/>
    <mergeCell ref="CD35:CD36"/>
    <mergeCell ref="A28:AM28"/>
    <mergeCell ref="AW28:BI28"/>
    <mergeCell ref="CF35:CF36"/>
    <mergeCell ref="CG35:CG36"/>
    <mergeCell ref="A37:D37"/>
    <mergeCell ref="E11:AI11"/>
    <mergeCell ref="AJ11:AT11"/>
    <mergeCell ref="AU11:BD11"/>
    <mergeCell ref="BE11:BO11"/>
    <mergeCell ref="BP11:CB11"/>
    <mergeCell ref="AJ12:AT12"/>
    <mergeCell ref="A27:D27"/>
    <mergeCell ref="BP47:CB47"/>
    <mergeCell ref="E38:AI38"/>
    <mergeCell ref="A40:D40"/>
    <mergeCell ref="A39:D39"/>
    <mergeCell ref="E39:AI39"/>
    <mergeCell ref="A38:D38"/>
    <mergeCell ref="E47:AI47"/>
    <mergeCell ref="A43:D43"/>
    <mergeCell ref="E40:AI40"/>
    <mergeCell ref="AJ47:AT47"/>
    <mergeCell ref="AU47:BD47"/>
    <mergeCell ref="E43:AI43"/>
    <mergeCell ref="A47:D47"/>
    <mergeCell ref="AU42:BD42"/>
    <mergeCell ref="AJ40:AT40"/>
    <mergeCell ref="AU46:BD46"/>
    <mergeCell ref="E41:AI41"/>
    <mergeCell ref="A44:D44"/>
    <mergeCell ref="A46:D46"/>
    <mergeCell ref="E46:AI46"/>
    <mergeCell ref="A49:D49"/>
    <mergeCell ref="A48:D48"/>
    <mergeCell ref="E48:AI48"/>
    <mergeCell ref="AJ48:AT48"/>
    <mergeCell ref="AU48:BD48"/>
    <mergeCell ref="A50:D50"/>
    <mergeCell ref="E50:AI50"/>
    <mergeCell ref="E49:AI49"/>
    <mergeCell ref="AJ49:AT49"/>
    <mergeCell ref="AU49:BD49"/>
    <mergeCell ref="AJ46:AT46"/>
    <mergeCell ref="BE46:BO46"/>
    <mergeCell ref="A45:D45"/>
    <mergeCell ref="E45:AI45"/>
    <mergeCell ref="AJ45:AT45"/>
    <mergeCell ref="BE44:BO44"/>
    <mergeCell ref="AJ44:AT44"/>
    <mergeCell ref="AU44:BD44"/>
    <mergeCell ref="AJ43:AT43"/>
    <mergeCell ref="AU43:BD43"/>
    <mergeCell ref="BE47:BO47"/>
    <mergeCell ref="AU45:BD45"/>
    <mergeCell ref="BE45:BO45"/>
    <mergeCell ref="BP16:CB16"/>
    <mergeCell ref="AJ16:AT16"/>
    <mergeCell ref="AU16:BD16"/>
    <mergeCell ref="AU38:BD38"/>
    <mergeCell ref="BE38:BO38"/>
    <mergeCell ref="AJ39:AT39"/>
    <mergeCell ref="AJ38:AT38"/>
    <mergeCell ref="AJ37:AT37"/>
    <mergeCell ref="BJ27:CB27"/>
    <mergeCell ref="AU37:BD37"/>
    <mergeCell ref="BP37:CB37"/>
    <mergeCell ref="AN27:AV27"/>
    <mergeCell ref="AN28:AV28"/>
    <mergeCell ref="BE42:BO42"/>
    <mergeCell ref="BP38:CB38"/>
    <mergeCell ref="AU41:BD41"/>
    <mergeCell ref="BE41:BO41"/>
    <mergeCell ref="AU33:BD36"/>
    <mergeCell ref="BE33:BO36"/>
    <mergeCell ref="BP41:CB41"/>
    <mergeCell ref="BP39:CB39"/>
    <mergeCell ref="AJ41:AT41"/>
    <mergeCell ref="A42:D42"/>
    <mergeCell ref="E42:AI42"/>
    <mergeCell ref="E44:AI44"/>
    <mergeCell ref="A41:D41"/>
    <mergeCell ref="BP45:CB45"/>
    <mergeCell ref="BP44:CB44"/>
    <mergeCell ref="BP42:CB42"/>
    <mergeCell ref="AJ42:AT42"/>
    <mergeCell ref="BE43:BO43"/>
  </mergeCells>
  <printOptions/>
  <pageMargins left="0.3937007874015748" right="0.3937007874015748" top="0.8267716535433072" bottom="0.1968503937007874" header="0.2755905511811024" footer="0.275590551181102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H104"/>
  <sheetViews>
    <sheetView view="pageBreakPreview" zoomScale="25" zoomScaleSheetLayoutView="25" zoomScalePageLayoutView="0" workbookViewId="0" topLeftCell="A1">
      <selection activeCell="CD42" sqref="CD42"/>
    </sheetView>
  </sheetViews>
  <sheetFormatPr defaultColWidth="1.12109375" defaultRowHeight="12.75"/>
  <cols>
    <col min="1" max="37" width="1.12109375" style="9" customWidth="1"/>
    <col min="38" max="38" width="2.125" style="9" customWidth="1"/>
    <col min="39" max="39" width="1.00390625" style="9" customWidth="1"/>
    <col min="40" max="40" width="0.74609375" style="9" customWidth="1"/>
    <col min="41" max="43" width="1.12109375" style="9" customWidth="1"/>
    <col min="44" max="44" width="2.25390625" style="9" customWidth="1"/>
    <col min="45" max="51" width="1.12109375" style="9" customWidth="1"/>
    <col min="52" max="52" width="0.6171875" style="9" customWidth="1"/>
    <col min="53" max="54" width="0.875" style="9" hidden="1" customWidth="1"/>
    <col min="55" max="55" width="0.875" style="9" customWidth="1"/>
    <col min="56" max="76" width="1.12109375" style="9" customWidth="1"/>
    <col min="77" max="77" width="1.875" style="9" customWidth="1"/>
    <col min="78" max="79" width="1.12109375" style="9" hidden="1" customWidth="1"/>
    <col min="80" max="80" width="3.625" style="9" customWidth="1"/>
    <col min="81" max="82" width="12.75390625" style="9" customWidth="1"/>
    <col min="83" max="83" width="14.375" style="9" customWidth="1"/>
    <col min="84" max="84" width="11.875" style="9" customWidth="1"/>
    <col min="85" max="85" width="14.375" style="9" customWidth="1"/>
    <col min="86" max="86" width="14.875" style="9" customWidth="1"/>
    <col min="87" max="88" width="1.12109375" style="9" customWidth="1"/>
    <col min="89" max="89" width="2.125" style="9" customWidth="1"/>
    <col min="90" max="16384" width="1.12109375" style="9" customWidth="1"/>
  </cols>
  <sheetData>
    <row r="1" ht="15.75" customHeight="1"/>
    <row r="2" spans="1:86" s="70" customFormat="1" ht="21.75" customHeight="1">
      <c r="A2" s="69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</row>
    <row r="3" spans="1:80" s="8" customFormat="1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1:86" ht="16.5" customHeight="1">
      <c r="A4" s="185" t="s">
        <v>16</v>
      </c>
      <c r="B4" s="218"/>
      <c r="C4" s="218"/>
      <c r="D4" s="186"/>
      <c r="E4" s="233" t="s">
        <v>3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5"/>
      <c r="AN4" s="185" t="s">
        <v>39</v>
      </c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186"/>
      <c r="BD4" s="185" t="s">
        <v>38</v>
      </c>
      <c r="BE4" s="218"/>
      <c r="BF4" s="218"/>
      <c r="BG4" s="218"/>
      <c r="BH4" s="218"/>
      <c r="BI4" s="218"/>
      <c r="BJ4" s="218"/>
      <c r="BK4" s="218"/>
      <c r="BL4" s="218"/>
      <c r="BM4" s="186"/>
      <c r="BN4" s="185" t="s">
        <v>40</v>
      </c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186"/>
      <c r="CC4" s="184" t="s">
        <v>41</v>
      </c>
      <c r="CD4" s="184"/>
      <c r="CE4" s="184"/>
      <c r="CF4" s="184"/>
      <c r="CG4" s="184"/>
      <c r="CH4" s="184"/>
    </row>
    <row r="5" spans="1:86" ht="78.75" customHeight="1">
      <c r="A5" s="187"/>
      <c r="B5" s="219"/>
      <c r="C5" s="219"/>
      <c r="D5" s="188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8"/>
      <c r="AN5" s="187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188"/>
      <c r="BD5" s="187"/>
      <c r="BE5" s="219"/>
      <c r="BF5" s="219"/>
      <c r="BG5" s="219"/>
      <c r="BH5" s="219"/>
      <c r="BI5" s="219"/>
      <c r="BJ5" s="219"/>
      <c r="BK5" s="219"/>
      <c r="BL5" s="219"/>
      <c r="BM5" s="188"/>
      <c r="BN5" s="187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188"/>
      <c r="CC5" s="179" t="s">
        <v>13</v>
      </c>
      <c r="CD5" s="179"/>
      <c r="CE5" s="170" t="s">
        <v>23</v>
      </c>
      <c r="CF5" s="199"/>
      <c r="CG5" s="171"/>
      <c r="CH5" s="174" t="s">
        <v>24</v>
      </c>
    </row>
    <row r="6" spans="1:86" ht="19.5" customHeight="1">
      <c r="A6" s="187"/>
      <c r="B6" s="219"/>
      <c r="C6" s="219"/>
      <c r="D6" s="188"/>
      <c r="E6" s="236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8"/>
      <c r="AN6" s="187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188"/>
      <c r="BD6" s="187"/>
      <c r="BE6" s="219"/>
      <c r="BF6" s="219"/>
      <c r="BG6" s="219"/>
      <c r="BH6" s="219"/>
      <c r="BI6" s="219"/>
      <c r="BJ6" s="219"/>
      <c r="BK6" s="219"/>
      <c r="BL6" s="219"/>
      <c r="BM6" s="188"/>
      <c r="BN6" s="187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188"/>
      <c r="CC6" s="179" t="s">
        <v>21</v>
      </c>
      <c r="CD6" s="179" t="s">
        <v>22</v>
      </c>
      <c r="CE6" s="174" t="s">
        <v>55</v>
      </c>
      <c r="CF6" s="179" t="s">
        <v>21</v>
      </c>
      <c r="CG6" s="179" t="s">
        <v>22</v>
      </c>
      <c r="CH6" s="175"/>
    </row>
    <row r="7" spans="1:86" ht="25.5" customHeight="1">
      <c r="A7" s="189"/>
      <c r="B7" s="220"/>
      <c r="C7" s="220"/>
      <c r="D7" s="190"/>
      <c r="E7" s="239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1"/>
      <c r="AN7" s="189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190"/>
      <c r="BD7" s="189"/>
      <c r="BE7" s="220"/>
      <c r="BF7" s="220"/>
      <c r="BG7" s="220"/>
      <c r="BH7" s="220"/>
      <c r="BI7" s="220"/>
      <c r="BJ7" s="220"/>
      <c r="BK7" s="220"/>
      <c r="BL7" s="220"/>
      <c r="BM7" s="190"/>
      <c r="BN7" s="189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190"/>
      <c r="CC7" s="179"/>
      <c r="CD7" s="179"/>
      <c r="CE7" s="176"/>
      <c r="CF7" s="179"/>
      <c r="CG7" s="179"/>
      <c r="CH7" s="176"/>
    </row>
    <row r="8" spans="1:86" s="76" customFormat="1" ht="19.5" customHeight="1">
      <c r="A8" s="291">
        <v>1</v>
      </c>
      <c r="B8" s="291"/>
      <c r="C8" s="291"/>
      <c r="D8" s="291"/>
      <c r="E8" s="291">
        <v>2</v>
      </c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>
        <v>3</v>
      </c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>
        <v>4</v>
      </c>
      <c r="BE8" s="291"/>
      <c r="BF8" s="291"/>
      <c r="BG8" s="291"/>
      <c r="BH8" s="291"/>
      <c r="BI8" s="291"/>
      <c r="BJ8" s="291"/>
      <c r="BK8" s="291"/>
      <c r="BL8" s="291"/>
      <c r="BM8" s="291"/>
      <c r="BN8" s="291" t="s">
        <v>35</v>
      </c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8">
        <v>6</v>
      </c>
      <c r="CD8" s="28">
        <v>7</v>
      </c>
      <c r="CE8" s="28">
        <v>8</v>
      </c>
      <c r="CF8" s="28">
        <v>9</v>
      </c>
      <c r="CG8" s="28">
        <v>10</v>
      </c>
      <c r="CH8" s="28">
        <v>11</v>
      </c>
    </row>
    <row r="9" spans="1:86" s="152" customFormat="1" ht="18" customHeight="1">
      <c r="A9" s="299">
        <v>1</v>
      </c>
      <c r="B9" s="299"/>
      <c r="C9" s="299"/>
      <c r="D9" s="299"/>
      <c r="E9" s="395" t="s">
        <v>131</v>
      </c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7"/>
      <c r="AN9" s="301">
        <f>BN9/BD9</f>
        <v>5040</v>
      </c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299">
        <v>12</v>
      </c>
      <c r="BE9" s="299"/>
      <c r="BF9" s="299"/>
      <c r="BG9" s="299"/>
      <c r="BH9" s="299"/>
      <c r="BI9" s="299"/>
      <c r="BJ9" s="299"/>
      <c r="BK9" s="299"/>
      <c r="BL9" s="299"/>
      <c r="BM9" s="299"/>
      <c r="BN9" s="301">
        <f>CC9+CD9+CF9+CG9+CH9</f>
        <v>60480</v>
      </c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150"/>
      <c r="CD9" s="151">
        <v>60480</v>
      </c>
      <c r="CE9" s="150"/>
      <c r="CF9" s="150"/>
      <c r="CG9" s="150"/>
      <c r="CH9" s="150"/>
    </row>
    <row r="10" spans="1:86" s="152" customFormat="1" ht="12.75" customHeight="1" hidden="1">
      <c r="A10" s="299">
        <v>2</v>
      </c>
      <c r="B10" s="299"/>
      <c r="C10" s="299"/>
      <c r="D10" s="299"/>
      <c r="E10" s="395" t="s">
        <v>162</v>
      </c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7"/>
      <c r="AN10" s="301">
        <v>1620</v>
      </c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299">
        <v>1</v>
      </c>
      <c r="BE10" s="299"/>
      <c r="BF10" s="299"/>
      <c r="BG10" s="299"/>
      <c r="BH10" s="299"/>
      <c r="BI10" s="299"/>
      <c r="BJ10" s="299"/>
      <c r="BK10" s="299"/>
      <c r="BL10" s="299"/>
      <c r="BM10" s="299"/>
      <c r="BN10" s="301">
        <f aca="true" t="shared" si="0" ref="BN10:BN21">CC10+CD10+CF10+CG10+CH10</f>
        <v>0</v>
      </c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150"/>
      <c r="CD10" s="151">
        <v>0</v>
      </c>
      <c r="CE10" s="150"/>
      <c r="CF10" s="150"/>
      <c r="CG10" s="150"/>
      <c r="CH10" s="150"/>
    </row>
    <row r="11" spans="1:86" s="152" customFormat="1" ht="14.25" customHeight="1">
      <c r="A11" s="299">
        <v>3</v>
      </c>
      <c r="B11" s="299"/>
      <c r="C11" s="299"/>
      <c r="D11" s="299"/>
      <c r="E11" s="395" t="s">
        <v>136</v>
      </c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7"/>
      <c r="AN11" s="301">
        <v>18241</v>
      </c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299">
        <v>2</v>
      </c>
      <c r="BE11" s="299"/>
      <c r="BF11" s="299"/>
      <c r="BG11" s="299"/>
      <c r="BH11" s="299"/>
      <c r="BI11" s="299"/>
      <c r="BJ11" s="299"/>
      <c r="BK11" s="299"/>
      <c r="BL11" s="299"/>
      <c r="BM11" s="299"/>
      <c r="BN11" s="301">
        <f t="shared" si="0"/>
        <v>30000</v>
      </c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150"/>
      <c r="CD11" s="151">
        <v>30000</v>
      </c>
      <c r="CE11" s="150"/>
      <c r="CF11" s="150"/>
      <c r="CG11" s="150"/>
      <c r="CH11" s="150"/>
    </row>
    <row r="12" spans="1:86" s="152" customFormat="1" ht="18" customHeight="1">
      <c r="A12" s="299">
        <v>4</v>
      </c>
      <c r="B12" s="299"/>
      <c r="C12" s="299"/>
      <c r="D12" s="299"/>
      <c r="E12" s="395" t="s">
        <v>132</v>
      </c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7"/>
      <c r="AN12" s="301">
        <v>14713.5</v>
      </c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299">
        <v>1</v>
      </c>
      <c r="BE12" s="299"/>
      <c r="BF12" s="299"/>
      <c r="BG12" s="299"/>
      <c r="BH12" s="299"/>
      <c r="BI12" s="299"/>
      <c r="BJ12" s="299"/>
      <c r="BK12" s="299"/>
      <c r="BL12" s="299"/>
      <c r="BM12" s="299"/>
      <c r="BN12" s="301">
        <f t="shared" si="0"/>
        <v>16374.6</v>
      </c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150"/>
      <c r="CD12" s="151">
        <v>16374.6</v>
      </c>
      <c r="CE12" s="150"/>
      <c r="CF12" s="150"/>
      <c r="CG12" s="150"/>
      <c r="CH12" s="150"/>
    </row>
    <row r="13" spans="1:86" s="152" customFormat="1" ht="18.75" customHeight="1">
      <c r="A13" s="299">
        <v>5</v>
      </c>
      <c r="B13" s="299"/>
      <c r="C13" s="299"/>
      <c r="D13" s="299"/>
      <c r="E13" s="395" t="s">
        <v>150</v>
      </c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7"/>
      <c r="AN13" s="301">
        <v>2020</v>
      </c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299">
        <v>1</v>
      </c>
      <c r="BE13" s="299"/>
      <c r="BF13" s="299"/>
      <c r="BG13" s="299"/>
      <c r="BH13" s="299"/>
      <c r="BI13" s="299"/>
      <c r="BJ13" s="299"/>
      <c r="BK13" s="299"/>
      <c r="BL13" s="299"/>
      <c r="BM13" s="299"/>
      <c r="BN13" s="301">
        <f t="shared" si="0"/>
        <v>2164.03</v>
      </c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150"/>
      <c r="CD13" s="151">
        <v>2164.03</v>
      </c>
      <c r="CE13" s="150"/>
      <c r="CF13" s="150"/>
      <c r="CG13" s="150"/>
      <c r="CH13" s="150"/>
    </row>
    <row r="14" spans="1:86" s="152" customFormat="1" ht="12.75" customHeight="1" hidden="1">
      <c r="A14" s="414">
        <v>6</v>
      </c>
      <c r="B14" s="414"/>
      <c r="C14" s="414"/>
      <c r="D14" s="414"/>
      <c r="E14" s="395" t="s">
        <v>195</v>
      </c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7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299">
        <v>1</v>
      </c>
      <c r="BE14" s="299"/>
      <c r="BF14" s="299"/>
      <c r="BG14" s="299"/>
      <c r="BH14" s="299"/>
      <c r="BI14" s="299"/>
      <c r="BJ14" s="299"/>
      <c r="BK14" s="299"/>
      <c r="BL14" s="299"/>
      <c r="BM14" s="299"/>
      <c r="BN14" s="301">
        <f>AN14</f>
        <v>0</v>
      </c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150"/>
      <c r="CD14" s="151">
        <f>BN14</f>
        <v>0</v>
      </c>
      <c r="CE14" s="150"/>
      <c r="CF14" s="150"/>
      <c r="CG14" s="150"/>
      <c r="CH14" s="150"/>
    </row>
    <row r="15" spans="1:86" s="152" customFormat="1" ht="16.5" customHeight="1">
      <c r="A15" s="299">
        <v>7</v>
      </c>
      <c r="B15" s="299"/>
      <c r="C15" s="299"/>
      <c r="D15" s="299"/>
      <c r="E15" s="395" t="s">
        <v>229</v>
      </c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7"/>
      <c r="AN15" s="301">
        <f>CD15/BD15</f>
        <v>7021</v>
      </c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299">
        <v>12</v>
      </c>
      <c r="BE15" s="299"/>
      <c r="BF15" s="299"/>
      <c r="BG15" s="299"/>
      <c r="BH15" s="299"/>
      <c r="BI15" s="299"/>
      <c r="BJ15" s="299"/>
      <c r="BK15" s="299"/>
      <c r="BL15" s="299"/>
      <c r="BM15" s="299"/>
      <c r="BN15" s="301">
        <f t="shared" si="0"/>
        <v>84252</v>
      </c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150"/>
      <c r="CD15" s="151">
        <v>84252</v>
      </c>
      <c r="CE15" s="150"/>
      <c r="CF15" s="150"/>
      <c r="CG15" s="150"/>
      <c r="CH15" s="150"/>
    </row>
    <row r="16" spans="1:86" s="152" customFormat="1" ht="0.75" customHeight="1" hidden="1">
      <c r="A16" s="299">
        <v>8</v>
      </c>
      <c r="B16" s="299"/>
      <c r="C16" s="299"/>
      <c r="D16" s="299"/>
      <c r="E16" s="395" t="s">
        <v>230</v>
      </c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7"/>
      <c r="AN16" s="301">
        <f>BN16/BD16</f>
        <v>0</v>
      </c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299">
        <v>12</v>
      </c>
      <c r="BE16" s="299"/>
      <c r="BF16" s="299"/>
      <c r="BG16" s="299"/>
      <c r="BH16" s="299"/>
      <c r="BI16" s="299"/>
      <c r="BJ16" s="299"/>
      <c r="BK16" s="299"/>
      <c r="BL16" s="299"/>
      <c r="BM16" s="299"/>
      <c r="BN16" s="301">
        <f>CC16+CD16+CF16+CG16+CH16</f>
        <v>0</v>
      </c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150"/>
      <c r="CD16" s="151"/>
      <c r="CE16" s="150"/>
      <c r="CF16" s="150"/>
      <c r="CG16" s="150"/>
      <c r="CH16" s="150"/>
    </row>
    <row r="17" spans="1:86" s="152" customFormat="1" ht="18.75" customHeight="1">
      <c r="A17" s="299">
        <v>8</v>
      </c>
      <c r="B17" s="299"/>
      <c r="C17" s="299"/>
      <c r="D17" s="299"/>
      <c r="E17" s="395" t="s">
        <v>133</v>
      </c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7"/>
      <c r="AN17" s="301">
        <f>CD17/BD17</f>
        <v>4911.29</v>
      </c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299">
        <v>12</v>
      </c>
      <c r="BE17" s="299"/>
      <c r="BF17" s="299"/>
      <c r="BG17" s="299"/>
      <c r="BH17" s="299"/>
      <c r="BI17" s="299"/>
      <c r="BJ17" s="299"/>
      <c r="BK17" s="299"/>
      <c r="BL17" s="299"/>
      <c r="BM17" s="299"/>
      <c r="BN17" s="301">
        <f t="shared" si="0"/>
        <v>58935.48</v>
      </c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150"/>
      <c r="CD17" s="151">
        <v>58935.48</v>
      </c>
      <c r="CE17" s="150"/>
      <c r="CF17" s="150"/>
      <c r="CG17" s="150"/>
      <c r="CH17" s="150"/>
    </row>
    <row r="18" spans="1:86" s="152" customFormat="1" ht="29.25" customHeight="1">
      <c r="A18" s="299">
        <v>9</v>
      </c>
      <c r="B18" s="299"/>
      <c r="C18" s="299"/>
      <c r="D18" s="299"/>
      <c r="E18" s="395" t="s">
        <v>169</v>
      </c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7"/>
      <c r="AN18" s="301">
        <f>BN18/BD18</f>
        <v>2223</v>
      </c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299">
        <v>12</v>
      </c>
      <c r="BE18" s="299"/>
      <c r="BF18" s="299"/>
      <c r="BG18" s="299"/>
      <c r="BH18" s="299"/>
      <c r="BI18" s="299"/>
      <c r="BJ18" s="299"/>
      <c r="BK18" s="299"/>
      <c r="BL18" s="299"/>
      <c r="BM18" s="299"/>
      <c r="BN18" s="301">
        <f t="shared" si="0"/>
        <v>26676</v>
      </c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150"/>
      <c r="CD18" s="151">
        <v>26676</v>
      </c>
      <c r="CE18" s="150"/>
      <c r="CF18" s="150"/>
      <c r="CG18" s="150"/>
      <c r="CH18" s="150"/>
    </row>
    <row r="19" spans="1:86" s="152" customFormat="1" ht="28.5" customHeight="1">
      <c r="A19" s="299">
        <v>10</v>
      </c>
      <c r="B19" s="299"/>
      <c r="C19" s="299"/>
      <c r="D19" s="299"/>
      <c r="E19" s="395" t="s">
        <v>137</v>
      </c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7"/>
      <c r="AN19" s="301">
        <f>BN19/BD19</f>
        <v>1870</v>
      </c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299">
        <v>12</v>
      </c>
      <c r="BE19" s="299"/>
      <c r="BF19" s="299"/>
      <c r="BG19" s="299"/>
      <c r="BH19" s="299"/>
      <c r="BI19" s="299"/>
      <c r="BJ19" s="299"/>
      <c r="BK19" s="299"/>
      <c r="BL19" s="299"/>
      <c r="BM19" s="299"/>
      <c r="BN19" s="301">
        <f t="shared" si="0"/>
        <v>22440</v>
      </c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150"/>
      <c r="CD19" s="151">
        <v>22440</v>
      </c>
      <c r="CE19" s="150"/>
      <c r="CF19" s="150"/>
      <c r="CG19" s="150"/>
      <c r="CH19" s="150"/>
    </row>
    <row r="20" spans="1:86" s="152" customFormat="1" ht="42" customHeight="1">
      <c r="A20" s="299">
        <v>11</v>
      </c>
      <c r="B20" s="299"/>
      <c r="C20" s="299"/>
      <c r="D20" s="299"/>
      <c r="E20" s="395" t="s">
        <v>134</v>
      </c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7"/>
      <c r="AN20" s="301">
        <v>4200</v>
      </c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299">
        <v>12</v>
      </c>
      <c r="BE20" s="299"/>
      <c r="BF20" s="299"/>
      <c r="BG20" s="299"/>
      <c r="BH20" s="299"/>
      <c r="BI20" s="299"/>
      <c r="BJ20" s="299"/>
      <c r="BK20" s="299"/>
      <c r="BL20" s="299"/>
      <c r="BM20" s="299"/>
      <c r="BN20" s="301">
        <f t="shared" si="0"/>
        <v>50400</v>
      </c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150"/>
      <c r="CD20" s="151">
        <f>AN20*BD20</f>
        <v>50400</v>
      </c>
      <c r="CE20" s="150"/>
      <c r="CF20" s="150"/>
      <c r="CG20" s="150"/>
      <c r="CH20" s="150"/>
    </row>
    <row r="21" spans="1:86" s="152" customFormat="1" ht="12.75">
      <c r="A21" s="299">
        <v>12</v>
      </c>
      <c r="B21" s="299"/>
      <c r="C21" s="299"/>
      <c r="D21" s="299"/>
      <c r="E21" s="395" t="s">
        <v>135</v>
      </c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7"/>
      <c r="AN21" s="301">
        <f>BN21/BD21</f>
        <v>0</v>
      </c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299">
        <v>1</v>
      </c>
      <c r="BE21" s="299"/>
      <c r="BF21" s="299"/>
      <c r="BG21" s="299"/>
      <c r="BH21" s="299"/>
      <c r="BI21" s="299"/>
      <c r="BJ21" s="299"/>
      <c r="BK21" s="299"/>
      <c r="BL21" s="299"/>
      <c r="BM21" s="299"/>
      <c r="BN21" s="301">
        <f t="shared" si="0"/>
        <v>0</v>
      </c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150"/>
      <c r="CD21" s="151"/>
      <c r="CE21" s="150"/>
      <c r="CF21" s="150"/>
      <c r="CG21" s="150"/>
      <c r="CH21" s="150"/>
    </row>
    <row r="22" spans="1:86" s="152" customFormat="1" ht="12.75">
      <c r="A22" s="299">
        <v>13</v>
      </c>
      <c r="B22" s="299"/>
      <c r="C22" s="299"/>
      <c r="D22" s="299"/>
      <c r="E22" s="395" t="s">
        <v>175</v>
      </c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7"/>
      <c r="AN22" s="301">
        <f aca="true" t="shared" si="1" ref="AN22:AN28">BN22/BD22</f>
        <v>1000</v>
      </c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299">
        <v>2</v>
      </c>
      <c r="BE22" s="299"/>
      <c r="BF22" s="299"/>
      <c r="BG22" s="299"/>
      <c r="BH22" s="299"/>
      <c r="BI22" s="299"/>
      <c r="BJ22" s="299"/>
      <c r="BK22" s="299"/>
      <c r="BL22" s="299"/>
      <c r="BM22" s="299"/>
      <c r="BN22" s="301">
        <f>CC22+CD22+CF22+CG22+CH22</f>
        <v>2000</v>
      </c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150"/>
      <c r="CD22" s="151">
        <v>2000</v>
      </c>
      <c r="CE22" s="150"/>
      <c r="CF22" s="150"/>
      <c r="CG22" s="150"/>
      <c r="CH22" s="150"/>
    </row>
    <row r="23" spans="1:86" s="152" customFormat="1" ht="12.75" customHeight="1" hidden="1">
      <c r="A23" s="299">
        <v>14</v>
      </c>
      <c r="B23" s="299"/>
      <c r="C23" s="299"/>
      <c r="D23" s="299"/>
      <c r="E23" s="372" t="s">
        <v>257</v>
      </c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4"/>
      <c r="AN23" s="301">
        <f t="shared" si="1"/>
        <v>0</v>
      </c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299">
        <v>1</v>
      </c>
      <c r="BE23" s="299"/>
      <c r="BF23" s="299"/>
      <c r="BG23" s="299"/>
      <c r="BH23" s="299"/>
      <c r="BI23" s="299"/>
      <c r="BJ23" s="299"/>
      <c r="BK23" s="299"/>
      <c r="BL23" s="299"/>
      <c r="BM23" s="299"/>
      <c r="BN23" s="301">
        <f aca="true" t="shared" si="2" ref="BN23:BN28">CC23+CD23+CF23+CG23+CH23</f>
        <v>0</v>
      </c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153"/>
      <c r="CD23" s="153"/>
      <c r="CE23" s="154"/>
      <c r="CF23" s="154"/>
      <c r="CG23" s="153"/>
      <c r="CH23" s="150"/>
    </row>
    <row r="24" spans="1:86" s="152" customFormat="1" ht="12.75" customHeight="1">
      <c r="A24" s="299">
        <v>15</v>
      </c>
      <c r="B24" s="299"/>
      <c r="C24" s="299"/>
      <c r="D24" s="299"/>
      <c r="E24" s="372" t="s">
        <v>244</v>
      </c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4"/>
      <c r="AN24" s="383">
        <f>BN24/BD24</f>
        <v>10504797.8</v>
      </c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5"/>
      <c r="BD24" s="392">
        <v>1</v>
      </c>
      <c r="BE24" s="393"/>
      <c r="BF24" s="393"/>
      <c r="BG24" s="393"/>
      <c r="BH24" s="393"/>
      <c r="BI24" s="393"/>
      <c r="BJ24" s="393"/>
      <c r="BK24" s="393"/>
      <c r="BL24" s="393"/>
      <c r="BM24" s="394"/>
      <c r="BN24" s="383">
        <f>CC24+CD24+CF24+CG24+CH24</f>
        <v>10504797.8</v>
      </c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5"/>
      <c r="CC24" s="153"/>
      <c r="CD24" s="153"/>
      <c r="CE24" s="167">
        <v>963324048</v>
      </c>
      <c r="CF24" s="154"/>
      <c r="CG24" s="153">
        <v>10504797.8</v>
      </c>
      <c r="CH24" s="150"/>
    </row>
    <row r="25" spans="1:86" s="152" customFormat="1" ht="12.75">
      <c r="A25" s="299">
        <v>16</v>
      </c>
      <c r="B25" s="299"/>
      <c r="C25" s="299"/>
      <c r="D25" s="299"/>
      <c r="E25" s="372" t="s">
        <v>245</v>
      </c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4"/>
      <c r="AN25" s="383">
        <f>BN25/BD25</f>
        <v>47500</v>
      </c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5"/>
      <c r="BD25" s="389">
        <v>1</v>
      </c>
      <c r="BE25" s="390"/>
      <c r="BF25" s="390"/>
      <c r="BG25" s="390"/>
      <c r="BH25" s="390"/>
      <c r="BI25" s="390"/>
      <c r="BJ25" s="390"/>
      <c r="BK25" s="390"/>
      <c r="BL25" s="390"/>
      <c r="BM25" s="391"/>
      <c r="BN25" s="383">
        <f>CC25+CD25+CF25+CG25+CH25</f>
        <v>47500</v>
      </c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5"/>
      <c r="CC25" s="150"/>
      <c r="CD25" s="151"/>
      <c r="CE25" s="168">
        <v>963324009</v>
      </c>
      <c r="CF25" s="154"/>
      <c r="CG25" s="151">
        <v>47500</v>
      </c>
      <c r="CH25" s="150"/>
    </row>
    <row r="26" spans="1:86" s="76" customFormat="1" ht="12.75" hidden="1">
      <c r="A26" s="291">
        <v>18</v>
      </c>
      <c r="B26" s="291"/>
      <c r="C26" s="291"/>
      <c r="D26" s="291"/>
      <c r="E26" s="376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8"/>
      <c r="AN26" s="379">
        <f t="shared" si="1"/>
        <v>0</v>
      </c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291">
        <v>1</v>
      </c>
      <c r="BE26" s="291"/>
      <c r="BF26" s="291"/>
      <c r="BG26" s="291"/>
      <c r="BH26" s="291"/>
      <c r="BI26" s="291"/>
      <c r="BJ26" s="291"/>
      <c r="BK26" s="291"/>
      <c r="BL26" s="291"/>
      <c r="BM26" s="291"/>
      <c r="BN26" s="379">
        <f t="shared" si="2"/>
        <v>0</v>
      </c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28"/>
      <c r="CD26" s="27"/>
      <c r="CE26" s="78"/>
      <c r="CF26" s="28"/>
      <c r="CG26" s="27"/>
      <c r="CH26" s="28"/>
    </row>
    <row r="27" spans="1:86" s="76" customFormat="1" ht="12.75" hidden="1">
      <c r="A27" s="291">
        <v>19</v>
      </c>
      <c r="B27" s="291"/>
      <c r="C27" s="291"/>
      <c r="D27" s="291"/>
      <c r="E27" s="376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8"/>
      <c r="AN27" s="379" t="e">
        <f t="shared" si="1"/>
        <v>#DIV/0!</v>
      </c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379">
        <f t="shared" si="2"/>
        <v>0</v>
      </c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28"/>
      <c r="CD27" s="27"/>
      <c r="CE27" s="78"/>
      <c r="CF27" s="28"/>
      <c r="CG27" s="27"/>
      <c r="CH27" s="28"/>
    </row>
    <row r="28" spans="1:86" s="76" customFormat="1" ht="12.75" hidden="1">
      <c r="A28" s="291">
        <v>20</v>
      </c>
      <c r="B28" s="291"/>
      <c r="C28" s="291"/>
      <c r="D28" s="291"/>
      <c r="E28" s="376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8"/>
      <c r="AN28" s="379" t="e">
        <f t="shared" si="1"/>
        <v>#DIV/0!</v>
      </c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379">
        <f t="shared" si="2"/>
        <v>0</v>
      </c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79"/>
      <c r="CC28" s="28"/>
      <c r="CD28" s="27"/>
      <c r="CE28" s="78"/>
      <c r="CF28" s="28"/>
      <c r="CG28" s="27"/>
      <c r="CH28" s="28"/>
    </row>
    <row r="29" spans="1:86" s="76" customFormat="1" ht="27" customHeight="1">
      <c r="A29" s="252"/>
      <c r="B29" s="252"/>
      <c r="C29" s="252"/>
      <c r="D29" s="252"/>
      <c r="E29" s="411" t="s">
        <v>180</v>
      </c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3"/>
      <c r="AN29" s="253" t="s">
        <v>194</v>
      </c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3">
        <f>SUM(BN9:BY28)</f>
        <v>10906019.91</v>
      </c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46">
        <f>SUM(CC9:CC28)</f>
        <v>0</v>
      </c>
      <c r="CD29" s="46">
        <f>SUM(CD9:CD24)</f>
        <v>353722.11</v>
      </c>
      <c r="CE29" s="45" t="s">
        <v>2</v>
      </c>
      <c r="CF29" s="46"/>
      <c r="CG29" s="46">
        <f>SUM(CG9:CG28)</f>
        <v>10552297.8</v>
      </c>
      <c r="CH29" s="46">
        <f>SUM(CH9:CH28)</f>
        <v>0</v>
      </c>
    </row>
    <row r="30" spans="1:86" s="32" customFormat="1" ht="18.75" customHeight="1">
      <c r="A30" s="38"/>
      <c r="B30" s="38"/>
      <c r="C30" s="38"/>
      <c r="D30" s="3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8"/>
      <c r="CD30" s="37"/>
      <c r="CE30" s="30"/>
      <c r="CF30" s="38"/>
      <c r="CG30" s="37"/>
      <c r="CH30" s="30"/>
    </row>
    <row r="31" spans="1:86" s="71" customFormat="1" ht="30" customHeight="1">
      <c r="A31" s="69" t="s">
        <v>94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</row>
    <row r="32" spans="1:80" s="8" customFormat="1" ht="2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</row>
    <row r="33" spans="1:86" ht="23.25" customHeight="1">
      <c r="A33" s="179" t="s">
        <v>16</v>
      </c>
      <c r="B33" s="179"/>
      <c r="C33" s="179"/>
      <c r="D33" s="179"/>
      <c r="E33" s="184" t="s">
        <v>3</v>
      </c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5" t="s">
        <v>39</v>
      </c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186"/>
      <c r="BD33" s="185" t="s">
        <v>38</v>
      </c>
      <c r="BE33" s="218"/>
      <c r="BF33" s="218"/>
      <c r="BG33" s="218"/>
      <c r="BH33" s="218"/>
      <c r="BI33" s="218"/>
      <c r="BJ33" s="218"/>
      <c r="BK33" s="218"/>
      <c r="BL33" s="218"/>
      <c r="BM33" s="186"/>
      <c r="BN33" s="185" t="s">
        <v>40</v>
      </c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186"/>
      <c r="CC33" s="184" t="s">
        <v>41</v>
      </c>
      <c r="CD33" s="184"/>
      <c r="CE33" s="184"/>
      <c r="CF33" s="184"/>
      <c r="CG33" s="184"/>
      <c r="CH33" s="184"/>
    </row>
    <row r="34" spans="1:86" ht="83.25" customHeight="1">
      <c r="A34" s="179"/>
      <c r="B34" s="179"/>
      <c r="C34" s="179"/>
      <c r="D34" s="179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7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188"/>
      <c r="BD34" s="187"/>
      <c r="BE34" s="219"/>
      <c r="BF34" s="219"/>
      <c r="BG34" s="219"/>
      <c r="BH34" s="219"/>
      <c r="BI34" s="219"/>
      <c r="BJ34" s="219"/>
      <c r="BK34" s="219"/>
      <c r="BL34" s="219"/>
      <c r="BM34" s="188"/>
      <c r="BN34" s="187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188"/>
      <c r="CC34" s="179" t="s">
        <v>13</v>
      </c>
      <c r="CD34" s="179"/>
      <c r="CE34" s="170" t="s">
        <v>23</v>
      </c>
      <c r="CF34" s="199"/>
      <c r="CG34" s="171"/>
      <c r="CH34" s="174" t="s">
        <v>24</v>
      </c>
    </row>
    <row r="35" spans="1:86" ht="17.25" customHeight="1">
      <c r="A35" s="179"/>
      <c r="B35" s="179"/>
      <c r="C35" s="179"/>
      <c r="D35" s="179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7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188"/>
      <c r="BD35" s="187"/>
      <c r="BE35" s="219"/>
      <c r="BF35" s="219"/>
      <c r="BG35" s="219"/>
      <c r="BH35" s="219"/>
      <c r="BI35" s="219"/>
      <c r="BJ35" s="219"/>
      <c r="BK35" s="219"/>
      <c r="BL35" s="219"/>
      <c r="BM35" s="188"/>
      <c r="BN35" s="187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188"/>
      <c r="CC35" s="179" t="s">
        <v>21</v>
      </c>
      <c r="CD35" s="179" t="s">
        <v>22</v>
      </c>
      <c r="CE35" s="174" t="s">
        <v>55</v>
      </c>
      <c r="CF35" s="179" t="s">
        <v>21</v>
      </c>
      <c r="CG35" s="179" t="s">
        <v>22</v>
      </c>
      <c r="CH35" s="175"/>
    </row>
    <row r="36" spans="1:86" ht="18" customHeight="1">
      <c r="A36" s="179"/>
      <c r="B36" s="179"/>
      <c r="C36" s="179"/>
      <c r="D36" s="179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9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190"/>
      <c r="BD36" s="189"/>
      <c r="BE36" s="220"/>
      <c r="BF36" s="220"/>
      <c r="BG36" s="220"/>
      <c r="BH36" s="220"/>
      <c r="BI36" s="220"/>
      <c r="BJ36" s="220"/>
      <c r="BK36" s="220"/>
      <c r="BL36" s="220"/>
      <c r="BM36" s="190"/>
      <c r="BN36" s="189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190"/>
      <c r="CC36" s="179"/>
      <c r="CD36" s="179"/>
      <c r="CE36" s="176"/>
      <c r="CF36" s="179"/>
      <c r="CG36" s="179"/>
      <c r="CH36" s="176"/>
    </row>
    <row r="37" spans="1:86" s="32" customFormat="1" ht="20.25" customHeight="1">
      <c r="A37" s="184">
        <v>1</v>
      </c>
      <c r="B37" s="184"/>
      <c r="C37" s="184"/>
      <c r="D37" s="184"/>
      <c r="E37" s="184">
        <v>2</v>
      </c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>
        <v>3</v>
      </c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>
        <v>4</v>
      </c>
      <c r="BE37" s="184"/>
      <c r="BF37" s="184"/>
      <c r="BG37" s="184"/>
      <c r="BH37" s="184"/>
      <c r="BI37" s="184"/>
      <c r="BJ37" s="184"/>
      <c r="BK37" s="184"/>
      <c r="BL37" s="184"/>
      <c r="BM37" s="184"/>
      <c r="BN37" s="184" t="s">
        <v>35</v>
      </c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7">
        <v>6</v>
      </c>
      <c r="CD37" s="17">
        <v>7</v>
      </c>
      <c r="CE37" s="17">
        <v>8</v>
      </c>
      <c r="CF37" s="17">
        <v>9</v>
      </c>
      <c r="CG37" s="17">
        <v>10</v>
      </c>
      <c r="CH37" s="17">
        <v>11</v>
      </c>
    </row>
    <row r="38" spans="1:86" s="152" customFormat="1" ht="40.5" customHeight="1">
      <c r="A38" s="299">
        <v>1</v>
      </c>
      <c r="B38" s="299"/>
      <c r="C38" s="299"/>
      <c r="D38" s="299"/>
      <c r="E38" s="372" t="s">
        <v>163</v>
      </c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4"/>
      <c r="AO38" s="383">
        <f>BN38/BD38</f>
        <v>8365.37</v>
      </c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5"/>
      <c r="BD38" s="299">
        <v>12</v>
      </c>
      <c r="BE38" s="299"/>
      <c r="BF38" s="299"/>
      <c r="BG38" s="299"/>
      <c r="BH38" s="299"/>
      <c r="BI38" s="299"/>
      <c r="BJ38" s="299"/>
      <c r="BK38" s="299"/>
      <c r="BL38" s="299"/>
      <c r="BM38" s="299"/>
      <c r="BN38" s="301">
        <f>CC38+CD38+CF38+CG38+CH38</f>
        <v>100384.44</v>
      </c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150"/>
      <c r="CD38" s="151">
        <f>60000+40384.44</f>
        <v>100384.44</v>
      </c>
      <c r="CE38" s="150"/>
      <c r="CF38" s="150"/>
      <c r="CG38" s="150"/>
      <c r="CH38" s="150"/>
    </row>
    <row r="39" spans="1:86" s="152" customFormat="1" ht="57.75" customHeight="1">
      <c r="A39" s="299">
        <v>2</v>
      </c>
      <c r="B39" s="299"/>
      <c r="C39" s="299"/>
      <c r="D39" s="299"/>
      <c r="E39" s="372" t="s">
        <v>231</v>
      </c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4"/>
      <c r="AO39" s="383">
        <f>CC39/BD39</f>
        <v>0</v>
      </c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5"/>
      <c r="BD39" s="299">
        <v>12</v>
      </c>
      <c r="BE39" s="299"/>
      <c r="BF39" s="299"/>
      <c r="BG39" s="299"/>
      <c r="BH39" s="299"/>
      <c r="BI39" s="299"/>
      <c r="BJ39" s="299"/>
      <c r="BK39" s="299"/>
      <c r="BL39" s="299"/>
      <c r="BM39" s="299"/>
      <c r="BN39" s="301">
        <f>CC39+CD39+CF39+CG39+CH39</f>
        <v>0</v>
      </c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150"/>
      <c r="CD39" s="151"/>
      <c r="CE39" s="150"/>
      <c r="CF39" s="151"/>
      <c r="CG39" s="150"/>
      <c r="CH39" s="150"/>
    </row>
    <row r="40" spans="1:86" s="32" customFormat="1" ht="19.5" customHeight="1" hidden="1">
      <c r="A40" s="291"/>
      <c r="B40" s="291"/>
      <c r="C40" s="291"/>
      <c r="D40" s="291"/>
      <c r="E40" s="303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5"/>
      <c r="AO40" s="260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2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8"/>
      <c r="CD40" s="27"/>
      <c r="CE40" s="17"/>
      <c r="CF40" s="17"/>
      <c r="CG40" s="17"/>
      <c r="CH40" s="17"/>
    </row>
    <row r="41" spans="1:86" s="149" customFormat="1" ht="68.25" customHeight="1">
      <c r="A41" s="375">
        <v>4</v>
      </c>
      <c r="B41" s="375"/>
      <c r="C41" s="375"/>
      <c r="D41" s="375"/>
      <c r="E41" s="386" t="s">
        <v>228</v>
      </c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8"/>
      <c r="AO41" s="329">
        <f>BN41/BD41</f>
        <v>134977.16999999998</v>
      </c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1"/>
      <c r="BD41" s="375">
        <v>1</v>
      </c>
      <c r="BE41" s="375"/>
      <c r="BF41" s="375"/>
      <c r="BG41" s="375"/>
      <c r="BH41" s="375"/>
      <c r="BI41" s="375"/>
      <c r="BJ41" s="375"/>
      <c r="BK41" s="375"/>
      <c r="BL41" s="375"/>
      <c r="BM41" s="375"/>
      <c r="BN41" s="410">
        <f>CC41+CD41+CF41+CG41+CH41</f>
        <v>134977.16999999998</v>
      </c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145"/>
      <c r="CD41" s="146">
        <f>158500-32832.83+9500+22250-22440</f>
        <v>134977.16999999998</v>
      </c>
      <c r="CE41" s="147"/>
      <c r="CF41" s="147"/>
      <c r="CG41" s="147"/>
      <c r="CH41" s="148"/>
    </row>
    <row r="42" spans="1:86" s="149" customFormat="1" ht="39.75" customHeight="1">
      <c r="A42" s="375">
        <v>5</v>
      </c>
      <c r="B42" s="375"/>
      <c r="C42" s="375"/>
      <c r="D42" s="375"/>
      <c r="E42" s="380" t="s">
        <v>143</v>
      </c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2"/>
      <c r="AO42" s="329">
        <f>BN42/BD42</f>
        <v>27300</v>
      </c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1"/>
      <c r="BD42" s="375">
        <v>1</v>
      </c>
      <c r="BE42" s="375"/>
      <c r="BF42" s="375"/>
      <c r="BG42" s="375"/>
      <c r="BH42" s="375"/>
      <c r="BI42" s="375"/>
      <c r="BJ42" s="375"/>
      <c r="BK42" s="375"/>
      <c r="BL42" s="375"/>
      <c r="BM42" s="375"/>
      <c r="BN42" s="410">
        <f>CC42+CD42+CF42+CG42+CH42</f>
        <v>27300</v>
      </c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146"/>
      <c r="CD42" s="146">
        <v>27300</v>
      </c>
      <c r="CE42" s="147"/>
      <c r="CF42" s="147"/>
      <c r="CG42" s="147"/>
      <c r="CH42" s="147"/>
    </row>
    <row r="43" spans="1:86" s="32" customFormat="1" ht="12.75" hidden="1">
      <c r="A43" s="328">
        <v>6</v>
      </c>
      <c r="B43" s="328"/>
      <c r="C43" s="328"/>
      <c r="D43" s="328"/>
      <c r="E43" s="366" t="s">
        <v>177</v>
      </c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8"/>
      <c r="AO43" s="369">
        <v>60000</v>
      </c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1"/>
      <c r="BD43" s="328">
        <v>1</v>
      </c>
      <c r="BE43" s="328"/>
      <c r="BF43" s="328"/>
      <c r="BG43" s="328"/>
      <c r="BH43" s="328"/>
      <c r="BI43" s="328"/>
      <c r="BJ43" s="328"/>
      <c r="BK43" s="328"/>
      <c r="BL43" s="328"/>
      <c r="BM43" s="328"/>
      <c r="BN43" s="398">
        <f>CC43+CD43+CF43+CG43+CH43</f>
        <v>0</v>
      </c>
      <c r="BO43" s="398"/>
      <c r="BP43" s="398"/>
      <c r="BQ43" s="398"/>
      <c r="BR43" s="398"/>
      <c r="BS43" s="398"/>
      <c r="BT43" s="398"/>
      <c r="BU43" s="398"/>
      <c r="BV43" s="398"/>
      <c r="BW43" s="398"/>
      <c r="BX43" s="398"/>
      <c r="BY43" s="398"/>
      <c r="BZ43" s="398"/>
      <c r="CA43" s="398"/>
      <c r="CB43" s="398"/>
      <c r="CC43" s="127">
        <v>0</v>
      </c>
      <c r="CD43" s="127"/>
      <c r="CE43" s="125"/>
      <c r="CF43" s="125"/>
      <c r="CG43" s="125"/>
      <c r="CH43" s="125"/>
    </row>
    <row r="44" spans="1:86" s="32" customFormat="1" ht="12.75" hidden="1">
      <c r="A44" s="328">
        <v>7</v>
      </c>
      <c r="B44" s="328"/>
      <c r="C44" s="328"/>
      <c r="D44" s="328"/>
      <c r="E44" s="338" t="s">
        <v>138</v>
      </c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40"/>
      <c r="AO44" s="369">
        <v>0</v>
      </c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1"/>
      <c r="BD44" s="328">
        <v>0</v>
      </c>
      <c r="BE44" s="328"/>
      <c r="BF44" s="328"/>
      <c r="BG44" s="328"/>
      <c r="BH44" s="328"/>
      <c r="BI44" s="328"/>
      <c r="BJ44" s="328"/>
      <c r="BK44" s="328"/>
      <c r="BL44" s="328"/>
      <c r="BM44" s="328"/>
      <c r="BN44" s="398">
        <f>CC44+CD44+CF44+CG44+CH44</f>
        <v>0</v>
      </c>
      <c r="BO44" s="398"/>
      <c r="BP44" s="398"/>
      <c r="BQ44" s="398"/>
      <c r="BR44" s="398"/>
      <c r="BS44" s="398"/>
      <c r="BT44" s="398"/>
      <c r="BU44" s="398"/>
      <c r="BV44" s="398"/>
      <c r="BW44" s="398"/>
      <c r="BX44" s="398"/>
      <c r="BY44" s="398"/>
      <c r="BZ44" s="398"/>
      <c r="CA44" s="398"/>
      <c r="CB44" s="398"/>
      <c r="CC44" s="126"/>
      <c r="CD44" s="127"/>
      <c r="CE44" s="125"/>
      <c r="CF44" s="125"/>
      <c r="CG44" s="125"/>
      <c r="CH44" s="125"/>
    </row>
    <row r="45" spans="1:86" s="32" customFormat="1" ht="12.75" hidden="1">
      <c r="A45" s="328"/>
      <c r="B45" s="328"/>
      <c r="C45" s="328"/>
      <c r="D45" s="328"/>
      <c r="E45" s="338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40"/>
      <c r="AO45" s="332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4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98"/>
      <c r="BO45" s="398"/>
      <c r="BP45" s="398"/>
      <c r="BQ45" s="398"/>
      <c r="BR45" s="398"/>
      <c r="BS45" s="398"/>
      <c r="BT45" s="398"/>
      <c r="BU45" s="398"/>
      <c r="BV45" s="398"/>
      <c r="BW45" s="398"/>
      <c r="BX45" s="398"/>
      <c r="BY45" s="398"/>
      <c r="BZ45" s="398"/>
      <c r="CA45" s="398"/>
      <c r="CB45" s="398"/>
      <c r="CC45" s="126"/>
      <c r="CD45" s="127"/>
      <c r="CE45" s="125"/>
      <c r="CF45" s="125"/>
      <c r="CG45" s="125"/>
      <c r="CH45" s="125"/>
    </row>
    <row r="46" spans="1:86" s="32" customFormat="1" ht="30" customHeight="1" hidden="1">
      <c r="A46" s="328">
        <v>7</v>
      </c>
      <c r="B46" s="328"/>
      <c r="C46" s="328"/>
      <c r="D46" s="328"/>
      <c r="E46" s="338" t="s">
        <v>198</v>
      </c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40"/>
      <c r="AO46" s="332">
        <f>BN46</f>
        <v>0</v>
      </c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4"/>
      <c r="BD46" s="328">
        <v>1</v>
      </c>
      <c r="BE46" s="328"/>
      <c r="BF46" s="328"/>
      <c r="BG46" s="328"/>
      <c r="BH46" s="328"/>
      <c r="BI46" s="328"/>
      <c r="BJ46" s="328"/>
      <c r="BK46" s="328"/>
      <c r="BL46" s="328"/>
      <c r="BM46" s="328"/>
      <c r="BN46" s="398">
        <f>CC46+CD46+CF46+CG46+CH46</f>
        <v>0</v>
      </c>
      <c r="BO46" s="398"/>
      <c r="BP46" s="398"/>
      <c r="BQ46" s="398"/>
      <c r="BR46" s="398"/>
      <c r="BS46" s="398"/>
      <c r="BT46" s="398"/>
      <c r="BU46" s="398"/>
      <c r="BV46" s="398"/>
      <c r="BW46" s="398"/>
      <c r="BX46" s="398"/>
      <c r="BY46" s="398"/>
      <c r="BZ46" s="398"/>
      <c r="CA46" s="398"/>
      <c r="CB46" s="398"/>
      <c r="CC46" s="126"/>
      <c r="CD46" s="127"/>
      <c r="CE46" s="125"/>
      <c r="CF46" s="125"/>
      <c r="CG46" s="125"/>
      <c r="CH46" s="125"/>
    </row>
    <row r="47" spans="1:86" s="152" customFormat="1" ht="44.25" customHeight="1">
      <c r="A47" s="299">
        <v>8</v>
      </c>
      <c r="B47" s="299"/>
      <c r="C47" s="299"/>
      <c r="D47" s="299"/>
      <c r="E47" s="372" t="s">
        <v>138</v>
      </c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4"/>
      <c r="AO47" s="383">
        <f>BN47</f>
        <v>0</v>
      </c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5"/>
      <c r="BD47" s="299">
        <v>1</v>
      </c>
      <c r="BE47" s="299"/>
      <c r="BF47" s="299"/>
      <c r="BG47" s="299"/>
      <c r="BH47" s="299"/>
      <c r="BI47" s="299"/>
      <c r="BJ47" s="299"/>
      <c r="BK47" s="299"/>
      <c r="BL47" s="299"/>
      <c r="BM47" s="299"/>
      <c r="BN47" s="301">
        <f>CC47+CD47+CF47+CG47+CH47</f>
        <v>0</v>
      </c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150"/>
      <c r="CD47" s="151"/>
      <c r="CE47" s="150"/>
      <c r="CF47" s="150"/>
      <c r="CG47" s="150"/>
      <c r="CH47" s="150"/>
    </row>
    <row r="48" spans="1:86" s="32" customFormat="1" ht="12.75">
      <c r="A48" s="291">
        <v>9</v>
      </c>
      <c r="B48" s="291"/>
      <c r="C48" s="291"/>
      <c r="D48" s="291"/>
      <c r="E48" s="197" t="s">
        <v>196</v>
      </c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198"/>
      <c r="AO48" s="341">
        <f>BN48</f>
        <v>658920</v>
      </c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3"/>
      <c r="BD48" s="184">
        <v>1</v>
      </c>
      <c r="BE48" s="184"/>
      <c r="BF48" s="184"/>
      <c r="BG48" s="184"/>
      <c r="BH48" s="184"/>
      <c r="BI48" s="184"/>
      <c r="BJ48" s="184"/>
      <c r="BK48" s="184"/>
      <c r="BL48" s="184"/>
      <c r="BM48" s="184"/>
      <c r="BN48" s="275">
        <f>CC48+CD48+CF48+CG48+CH48</f>
        <v>658920</v>
      </c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17"/>
      <c r="CD48" s="24">
        <v>658920</v>
      </c>
      <c r="CE48" s="78"/>
      <c r="CF48" s="24"/>
      <c r="CG48" s="103"/>
      <c r="CH48" s="17"/>
    </row>
    <row r="49" spans="1:86" s="32" customFormat="1" ht="12.75" hidden="1">
      <c r="A49" s="291"/>
      <c r="B49" s="291"/>
      <c r="C49" s="291"/>
      <c r="D49" s="291"/>
      <c r="E49" s="197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6"/>
      <c r="AO49" s="341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3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17"/>
      <c r="CD49" s="24"/>
      <c r="CE49" s="78"/>
      <c r="CF49" s="17"/>
      <c r="CG49" s="27"/>
      <c r="CH49" s="17"/>
    </row>
    <row r="50" spans="1:86" s="32" customFormat="1" ht="12.75" hidden="1">
      <c r="A50" s="291"/>
      <c r="B50" s="291"/>
      <c r="C50" s="291"/>
      <c r="D50" s="291"/>
      <c r="E50" s="197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198"/>
      <c r="AO50" s="341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3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17"/>
      <c r="CD50" s="24"/>
      <c r="CE50" s="78"/>
      <c r="CF50" s="24"/>
      <c r="CG50" s="27"/>
      <c r="CH50" s="17"/>
    </row>
    <row r="51" spans="1:86" s="32" customFormat="1" ht="12.75" hidden="1">
      <c r="A51" s="291"/>
      <c r="B51" s="291"/>
      <c r="C51" s="291"/>
      <c r="D51" s="291"/>
      <c r="E51" s="197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198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3"/>
      <c r="BD51" s="399"/>
      <c r="BE51" s="400"/>
      <c r="BF51" s="400"/>
      <c r="BG51" s="400"/>
      <c r="BH51" s="400"/>
      <c r="BI51" s="400"/>
      <c r="BJ51" s="400"/>
      <c r="BK51" s="400"/>
      <c r="BL51" s="400"/>
      <c r="BM51" s="401"/>
      <c r="BN51" s="260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2"/>
      <c r="CC51" s="17"/>
      <c r="CD51" s="24"/>
      <c r="CE51" s="78"/>
      <c r="CF51" s="24"/>
      <c r="CG51" s="27"/>
      <c r="CH51" s="17"/>
    </row>
    <row r="52" spans="1:86" ht="27.75" customHeight="1">
      <c r="A52" s="252"/>
      <c r="B52" s="252"/>
      <c r="C52" s="252"/>
      <c r="D52" s="252"/>
      <c r="E52" s="335" t="s">
        <v>157</v>
      </c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7"/>
      <c r="AO52" s="309" t="s">
        <v>2</v>
      </c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1"/>
      <c r="BD52" s="252" t="s">
        <v>2</v>
      </c>
      <c r="BE52" s="252"/>
      <c r="BF52" s="252"/>
      <c r="BG52" s="252"/>
      <c r="BH52" s="252"/>
      <c r="BI52" s="252"/>
      <c r="BJ52" s="252"/>
      <c r="BK52" s="252"/>
      <c r="BL52" s="252"/>
      <c r="BM52" s="252"/>
      <c r="BN52" s="253">
        <f>SUM(BN38:CB51)</f>
        <v>921581.61</v>
      </c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46">
        <f>SUM(CC38:CC48)</f>
        <v>0</v>
      </c>
      <c r="CD52" s="46">
        <f>SUM(CD38:CD51)</f>
        <v>921581.61</v>
      </c>
      <c r="CE52" s="45" t="s">
        <v>2</v>
      </c>
      <c r="CF52" s="46">
        <f>SUM(CF38:CF48)</f>
        <v>0</v>
      </c>
      <c r="CG52" s="46">
        <f>SUM(CG38:CG51)</f>
        <v>0</v>
      </c>
      <c r="CH52" s="46">
        <f>SUM(CH38:CH48)</f>
        <v>0</v>
      </c>
    </row>
    <row r="53" s="1" customFormat="1" ht="33" customHeight="1"/>
    <row r="54" spans="1:86" s="83" customFormat="1" ht="23.25" customHeight="1">
      <c r="A54" s="82" t="s">
        <v>95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</row>
    <row r="55" spans="1:86" s="1" customFormat="1" ht="21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8"/>
      <c r="CD55" s="8"/>
      <c r="CE55" s="8"/>
      <c r="CF55" s="8"/>
      <c r="CG55" s="8"/>
      <c r="CH55" s="8"/>
    </row>
    <row r="56" spans="1:86" s="1" customFormat="1" ht="24.75" customHeight="1">
      <c r="A56" s="179" t="s">
        <v>16</v>
      </c>
      <c r="B56" s="179"/>
      <c r="C56" s="179"/>
      <c r="D56" s="179"/>
      <c r="E56" s="184" t="s">
        <v>3</v>
      </c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5" t="s">
        <v>39</v>
      </c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186"/>
      <c r="BD56" s="185" t="s">
        <v>38</v>
      </c>
      <c r="BE56" s="218"/>
      <c r="BF56" s="218"/>
      <c r="BG56" s="218"/>
      <c r="BH56" s="218"/>
      <c r="BI56" s="218"/>
      <c r="BJ56" s="218"/>
      <c r="BK56" s="218"/>
      <c r="BL56" s="218"/>
      <c r="BM56" s="186"/>
      <c r="BN56" s="185" t="s">
        <v>40</v>
      </c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186"/>
      <c r="CC56" s="184" t="s">
        <v>41</v>
      </c>
      <c r="CD56" s="184"/>
      <c r="CE56" s="184"/>
      <c r="CF56" s="184"/>
      <c r="CG56" s="184"/>
      <c r="CH56" s="184"/>
    </row>
    <row r="57" spans="1:86" s="1" customFormat="1" ht="69" customHeight="1">
      <c r="A57" s="179"/>
      <c r="B57" s="179"/>
      <c r="C57" s="179"/>
      <c r="D57" s="179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7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188"/>
      <c r="BD57" s="187"/>
      <c r="BE57" s="219"/>
      <c r="BF57" s="219"/>
      <c r="BG57" s="219"/>
      <c r="BH57" s="219"/>
      <c r="BI57" s="219"/>
      <c r="BJ57" s="219"/>
      <c r="BK57" s="219"/>
      <c r="BL57" s="219"/>
      <c r="BM57" s="188"/>
      <c r="BN57" s="187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188"/>
      <c r="CC57" s="179" t="s">
        <v>13</v>
      </c>
      <c r="CD57" s="179"/>
      <c r="CE57" s="170" t="s">
        <v>23</v>
      </c>
      <c r="CF57" s="199"/>
      <c r="CG57" s="171"/>
      <c r="CH57" s="174" t="s">
        <v>24</v>
      </c>
    </row>
    <row r="58" spans="1:86" s="1" customFormat="1" ht="15.75">
      <c r="A58" s="179"/>
      <c r="B58" s="179"/>
      <c r="C58" s="179"/>
      <c r="D58" s="179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7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188"/>
      <c r="BD58" s="187"/>
      <c r="BE58" s="219"/>
      <c r="BF58" s="219"/>
      <c r="BG58" s="219"/>
      <c r="BH58" s="219"/>
      <c r="BI58" s="219"/>
      <c r="BJ58" s="219"/>
      <c r="BK58" s="219"/>
      <c r="BL58" s="219"/>
      <c r="BM58" s="188"/>
      <c r="BN58" s="187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188"/>
      <c r="CC58" s="191" t="s">
        <v>21</v>
      </c>
      <c r="CD58" s="191" t="s">
        <v>22</v>
      </c>
      <c r="CE58" s="212" t="s">
        <v>55</v>
      </c>
      <c r="CF58" s="191" t="s">
        <v>21</v>
      </c>
      <c r="CG58" s="191" t="s">
        <v>22</v>
      </c>
      <c r="CH58" s="175"/>
    </row>
    <row r="59" spans="1:86" s="83" customFormat="1" ht="24.75" customHeight="1">
      <c r="A59" s="179"/>
      <c r="B59" s="179"/>
      <c r="C59" s="179"/>
      <c r="D59" s="179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9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190"/>
      <c r="BD59" s="189"/>
      <c r="BE59" s="220"/>
      <c r="BF59" s="220"/>
      <c r="BG59" s="220"/>
      <c r="BH59" s="220"/>
      <c r="BI59" s="220"/>
      <c r="BJ59" s="220"/>
      <c r="BK59" s="220"/>
      <c r="BL59" s="220"/>
      <c r="BM59" s="190"/>
      <c r="BN59" s="189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190"/>
      <c r="CC59" s="191"/>
      <c r="CD59" s="191"/>
      <c r="CE59" s="213"/>
      <c r="CF59" s="191"/>
      <c r="CG59" s="191"/>
      <c r="CH59" s="176"/>
    </row>
    <row r="60" spans="1:86" s="1" customFormat="1" ht="21.75" customHeight="1">
      <c r="A60" s="184">
        <v>1</v>
      </c>
      <c r="B60" s="184"/>
      <c r="C60" s="184"/>
      <c r="D60" s="184"/>
      <c r="E60" s="184">
        <v>2</v>
      </c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>
        <v>3</v>
      </c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>
        <v>4</v>
      </c>
      <c r="BE60" s="184"/>
      <c r="BF60" s="184"/>
      <c r="BG60" s="184"/>
      <c r="BH60" s="184"/>
      <c r="BI60" s="184"/>
      <c r="BJ60" s="184"/>
      <c r="BK60" s="184"/>
      <c r="BL60" s="184"/>
      <c r="BM60" s="184"/>
      <c r="BN60" s="184" t="s">
        <v>35</v>
      </c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6">
        <v>6</v>
      </c>
      <c r="CD60" s="16">
        <v>7</v>
      </c>
      <c r="CE60" s="16">
        <v>8</v>
      </c>
      <c r="CF60" s="16">
        <v>9</v>
      </c>
      <c r="CG60" s="16">
        <v>10</v>
      </c>
      <c r="CH60" s="16">
        <v>11</v>
      </c>
    </row>
    <row r="61" spans="1:86" s="1" customFormat="1" ht="22.5" customHeight="1">
      <c r="A61" s="216"/>
      <c r="B61" s="216"/>
      <c r="C61" s="216"/>
      <c r="D61" s="216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18"/>
      <c r="CD61" s="18"/>
      <c r="CE61" s="18"/>
      <c r="CF61" s="18"/>
      <c r="CG61" s="18"/>
      <c r="CH61" s="18"/>
    </row>
    <row r="62" spans="1:86" s="1" customFormat="1" ht="21" customHeight="1">
      <c r="A62" s="230" t="s">
        <v>64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2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 t="s">
        <v>2</v>
      </c>
      <c r="BE62" s="214"/>
      <c r="BF62" s="214"/>
      <c r="BG62" s="214"/>
      <c r="BH62" s="214"/>
      <c r="BI62" s="214"/>
      <c r="BJ62" s="214"/>
      <c r="BK62" s="214"/>
      <c r="BL62" s="214"/>
      <c r="BM62" s="214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18"/>
      <c r="CD62" s="18"/>
      <c r="CE62" s="18"/>
      <c r="CF62" s="18"/>
      <c r="CG62" s="18"/>
      <c r="CH62" s="18"/>
    </row>
    <row r="63" s="1" customFormat="1" ht="19.5" customHeight="1"/>
    <row r="64" spans="1:86" s="81" customFormat="1" ht="33" customHeight="1">
      <c r="A64" s="69" t="s">
        <v>96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</row>
    <row r="65" spans="1:80" s="8" customFormat="1" ht="18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</row>
    <row r="66" spans="1:86" ht="24" customHeight="1">
      <c r="A66" s="179" t="s">
        <v>16</v>
      </c>
      <c r="B66" s="179"/>
      <c r="C66" s="179"/>
      <c r="D66" s="179"/>
      <c r="E66" s="184" t="s">
        <v>3</v>
      </c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79" t="s">
        <v>4</v>
      </c>
      <c r="AT66" s="179"/>
      <c r="AU66" s="179"/>
      <c r="AV66" s="179"/>
      <c r="AW66" s="179"/>
      <c r="AX66" s="179"/>
      <c r="AY66" s="179"/>
      <c r="AZ66" s="179"/>
      <c r="BA66" s="179"/>
      <c r="BB66" s="179"/>
      <c r="BC66" s="179" t="s">
        <v>182</v>
      </c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84" t="s">
        <v>5</v>
      </c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 t="s">
        <v>41</v>
      </c>
      <c r="CD66" s="184"/>
      <c r="CE66" s="184"/>
      <c r="CF66" s="184"/>
      <c r="CG66" s="184"/>
      <c r="CH66" s="184"/>
    </row>
    <row r="67" spans="1:86" ht="80.25" customHeight="1">
      <c r="A67" s="179"/>
      <c r="B67" s="179"/>
      <c r="C67" s="179"/>
      <c r="D67" s="179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79" t="s">
        <v>13</v>
      </c>
      <c r="CD67" s="179"/>
      <c r="CE67" s="170" t="s">
        <v>23</v>
      </c>
      <c r="CF67" s="199"/>
      <c r="CG67" s="171"/>
      <c r="CH67" s="174" t="s">
        <v>24</v>
      </c>
    </row>
    <row r="68" spans="1:86" ht="12.75" customHeight="1">
      <c r="A68" s="179"/>
      <c r="B68" s="179"/>
      <c r="C68" s="179"/>
      <c r="D68" s="179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79" t="s">
        <v>21</v>
      </c>
      <c r="CD68" s="179" t="s">
        <v>22</v>
      </c>
      <c r="CE68" s="174" t="s">
        <v>55</v>
      </c>
      <c r="CF68" s="179" t="s">
        <v>21</v>
      </c>
      <c r="CG68" s="179" t="s">
        <v>22</v>
      </c>
      <c r="CH68" s="175"/>
    </row>
    <row r="69" spans="1:86" ht="24.75" customHeight="1">
      <c r="A69" s="179"/>
      <c r="B69" s="179"/>
      <c r="C69" s="179"/>
      <c r="D69" s="179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79"/>
      <c r="CD69" s="179"/>
      <c r="CE69" s="176"/>
      <c r="CF69" s="179"/>
      <c r="CG69" s="179"/>
      <c r="CH69" s="176"/>
    </row>
    <row r="70" spans="1:86" s="32" customFormat="1" ht="12.75">
      <c r="A70" s="184">
        <v>1</v>
      </c>
      <c r="B70" s="184"/>
      <c r="C70" s="184"/>
      <c r="D70" s="184"/>
      <c r="E70" s="184">
        <v>2</v>
      </c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>
        <v>3</v>
      </c>
      <c r="AT70" s="184"/>
      <c r="AU70" s="184"/>
      <c r="AV70" s="184"/>
      <c r="AW70" s="184"/>
      <c r="AX70" s="184"/>
      <c r="AY70" s="184"/>
      <c r="AZ70" s="184"/>
      <c r="BA70" s="184"/>
      <c r="BB70" s="184"/>
      <c r="BC70" s="184">
        <v>4</v>
      </c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 t="s">
        <v>35</v>
      </c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7">
        <v>6</v>
      </c>
      <c r="CD70" s="17">
        <v>7</v>
      </c>
      <c r="CE70" s="17">
        <v>8</v>
      </c>
      <c r="CF70" s="17">
        <v>9</v>
      </c>
      <c r="CG70" s="17">
        <v>10</v>
      </c>
      <c r="CH70" s="17">
        <v>11</v>
      </c>
    </row>
    <row r="71" spans="1:86" s="32" customFormat="1" ht="12.75">
      <c r="A71" s="291">
        <v>1</v>
      </c>
      <c r="B71" s="291"/>
      <c r="C71" s="291"/>
      <c r="D71" s="291"/>
      <c r="E71" s="408" t="s">
        <v>246</v>
      </c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291">
        <v>1</v>
      </c>
      <c r="AT71" s="291"/>
      <c r="AU71" s="291"/>
      <c r="AV71" s="291"/>
      <c r="AW71" s="291"/>
      <c r="AX71" s="291"/>
      <c r="AY71" s="291"/>
      <c r="AZ71" s="291"/>
      <c r="BA71" s="291"/>
      <c r="BB71" s="291"/>
      <c r="BC71" s="364">
        <f>BN71/AS71</f>
        <v>2000000</v>
      </c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49">
        <f>CC71+CD71+CF71+CG71+CH71</f>
        <v>2000000</v>
      </c>
      <c r="BO71" s="349"/>
      <c r="BP71" s="349"/>
      <c r="BQ71" s="349"/>
      <c r="BR71" s="349"/>
      <c r="BS71" s="349"/>
      <c r="BT71" s="349"/>
      <c r="BU71" s="349"/>
      <c r="BV71" s="349"/>
      <c r="BW71" s="349"/>
      <c r="BX71" s="349"/>
      <c r="BY71" s="349"/>
      <c r="BZ71" s="349"/>
      <c r="CA71" s="349"/>
      <c r="CB71" s="349"/>
      <c r="CC71" s="27"/>
      <c r="CD71" s="103"/>
      <c r="CE71" s="17">
        <v>963324050</v>
      </c>
      <c r="CF71" s="17"/>
      <c r="CG71" s="128">
        <v>2000000</v>
      </c>
      <c r="CH71" s="17"/>
    </row>
    <row r="72" spans="1:86" s="32" customFormat="1" ht="12.75">
      <c r="A72" s="291">
        <v>2</v>
      </c>
      <c r="B72" s="291"/>
      <c r="C72" s="291"/>
      <c r="D72" s="291"/>
      <c r="E72" s="408" t="s">
        <v>247</v>
      </c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9">
        <v>1</v>
      </c>
      <c r="AT72" s="409"/>
      <c r="AU72" s="409"/>
      <c r="AV72" s="409"/>
      <c r="AW72" s="409"/>
      <c r="AX72" s="409"/>
      <c r="AY72" s="409"/>
      <c r="AZ72" s="409"/>
      <c r="BA72" s="409"/>
      <c r="BB72" s="409"/>
      <c r="BC72" s="364">
        <f>BN72/AS72</f>
        <v>247343.11</v>
      </c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49">
        <f>CC72+CD72+CF72+CG72+CH72</f>
        <v>247343.11</v>
      </c>
      <c r="BO72" s="349"/>
      <c r="BP72" s="349"/>
      <c r="BQ72" s="349"/>
      <c r="BR72" s="349"/>
      <c r="BS72" s="349"/>
      <c r="BT72" s="349"/>
      <c r="BU72" s="349"/>
      <c r="BV72" s="349"/>
      <c r="BW72" s="349"/>
      <c r="BX72" s="349"/>
      <c r="BY72" s="349"/>
      <c r="BZ72" s="349"/>
      <c r="CA72" s="349"/>
      <c r="CB72" s="349"/>
      <c r="CC72" s="27"/>
      <c r="CD72" s="103"/>
      <c r="CE72" s="17">
        <v>963324050</v>
      </c>
      <c r="CF72" s="17"/>
      <c r="CG72" s="128">
        <v>247343.11</v>
      </c>
      <c r="CH72" s="17"/>
    </row>
    <row r="73" spans="1:86" s="32" customFormat="1" ht="12.75">
      <c r="A73" s="184">
        <v>3</v>
      </c>
      <c r="B73" s="184"/>
      <c r="C73" s="184"/>
      <c r="D73" s="184"/>
      <c r="E73" s="255" t="s">
        <v>249</v>
      </c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407">
        <v>1</v>
      </c>
      <c r="AT73" s="407"/>
      <c r="AU73" s="407"/>
      <c r="AV73" s="407"/>
      <c r="AW73" s="407"/>
      <c r="AX73" s="407"/>
      <c r="AY73" s="407"/>
      <c r="AZ73" s="407"/>
      <c r="BA73" s="407"/>
      <c r="BB73" s="407"/>
      <c r="BC73" s="364">
        <f>BN73/AS73</f>
        <v>32340</v>
      </c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49">
        <f>CC73+CD73+CF73+CG73+CH73</f>
        <v>32340</v>
      </c>
      <c r="BO73" s="349"/>
      <c r="BP73" s="349"/>
      <c r="BQ73" s="349"/>
      <c r="BR73" s="349"/>
      <c r="BS73" s="349"/>
      <c r="BT73" s="349"/>
      <c r="BU73" s="349"/>
      <c r="BV73" s="349"/>
      <c r="BW73" s="349"/>
      <c r="BX73" s="349"/>
      <c r="BY73" s="349"/>
      <c r="BZ73" s="349"/>
      <c r="CA73" s="349"/>
      <c r="CB73" s="349"/>
      <c r="CC73" s="24"/>
      <c r="CD73" s="17"/>
      <c r="CE73" s="17">
        <v>963324050</v>
      </c>
      <c r="CF73" s="17"/>
      <c r="CG73" s="24">
        <v>32340</v>
      </c>
      <c r="CH73" s="17"/>
    </row>
    <row r="74" spans="1:86" s="32" customFormat="1" ht="12.75" hidden="1">
      <c r="A74" s="184">
        <v>4</v>
      </c>
      <c r="B74" s="184"/>
      <c r="C74" s="184"/>
      <c r="D74" s="184"/>
      <c r="E74" s="255" t="s">
        <v>263</v>
      </c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407">
        <v>1000</v>
      </c>
      <c r="AT74" s="407"/>
      <c r="AU74" s="407"/>
      <c r="AV74" s="407"/>
      <c r="AW74" s="407"/>
      <c r="AX74" s="407"/>
      <c r="AY74" s="407"/>
      <c r="AZ74" s="407"/>
      <c r="BA74" s="407"/>
      <c r="BB74" s="407"/>
      <c r="BC74" s="364">
        <f>BN74/AS74</f>
        <v>0</v>
      </c>
      <c r="BD74" s="364"/>
      <c r="BE74" s="364"/>
      <c r="BF74" s="364"/>
      <c r="BG74" s="364"/>
      <c r="BH74" s="364"/>
      <c r="BI74" s="364"/>
      <c r="BJ74" s="364"/>
      <c r="BK74" s="364"/>
      <c r="BL74" s="364"/>
      <c r="BM74" s="364"/>
      <c r="BN74" s="349">
        <f>CC74+CD74+CF74+CG74+CH74</f>
        <v>0</v>
      </c>
      <c r="BO74" s="349"/>
      <c r="BP74" s="349"/>
      <c r="BQ74" s="349"/>
      <c r="BR74" s="349"/>
      <c r="BS74" s="349"/>
      <c r="BT74" s="349"/>
      <c r="BU74" s="349"/>
      <c r="BV74" s="349"/>
      <c r="BW74" s="349"/>
      <c r="BX74" s="349"/>
      <c r="BY74" s="349"/>
      <c r="BZ74" s="349"/>
      <c r="CA74" s="349"/>
      <c r="CB74" s="349"/>
      <c r="CC74" s="128"/>
      <c r="CD74" s="17"/>
      <c r="CE74" s="78"/>
      <c r="CF74" s="28"/>
      <c r="CG74" s="27"/>
      <c r="CH74" s="17"/>
    </row>
    <row r="75" spans="1:86" s="32" customFormat="1" ht="12.75" customHeight="1" hidden="1">
      <c r="A75" s="184"/>
      <c r="B75" s="184"/>
      <c r="C75" s="184"/>
      <c r="D75" s="184"/>
      <c r="E75" s="255" t="s">
        <v>263</v>
      </c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407"/>
      <c r="AT75" s="407"/>
      <c r="AU75" s="407"/>
      <c r="AV75" s="407"/>
      <c r="AW75" s="407"/>
      <c r="AX75" s="407"/>
      <c r="AY75" s="407"/>
      <c r="AZ75" s="407"/>
      <c r="BA75" s="407"/>
      <c r="BB75" s="407"/>
      <c r="BC75" s="402"/>
      <c r="BD75" s="402"/>
      <c r="BE75" s="402"/>
      <c r="BF75" s="402"/>
      <c r="BG75" s="402"/>
      <c r="BH75" s="402"/>
      <c r="BI75" s="402"/>
      <c r="BJ75" s="402"/>
      <c r="BK75" s="402"/>
      <c r="BL75" s="402"/>
      <c r="BM75" s="402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4"/>
      <c r="CD75" s="17"/>
      <c r="CE75" s="78"/>
      <c r="CF75" s="28"/>
      <c r="CG75" s="27"/>
      <c r="CH75" s="17"/>
    </row>
    <row r="76" spans="1:86" s="32" customFormat="1" ht="12.75" hidden="1">
      <c r="A76" s="184">
        <v>5</v>
      </c>
      <c r="B76" s="184"/>
      <c r="C76" s="184"/>
      <c r="D76" s="184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407"/>
      <c r="AT76" s="407"/>
      <c r="AU76" s="407"/>
      <c r="AV76" s="407"/>
      <c r="AW76" s="407"/>
      <c r="AX76" s="407"/>
      <c r="AY76" s="407"/>
      <c r="AZ76" s="407"/>
      <c r="BA76" s="407"/>
      <c r="BB76" s="407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75">
        <f>CC76+CD76+CF76+CG76+CH76</f>
        <v>0</v>
      </c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4"/>
      <c r="CD76" s="17"/>
      <c r="CE76" s="78"/>
      <c r="CF76" s="28"/>
      <c r="CG76" s="27"/>
      <c r="CH76" s="17"/>
    </row>
    <row r="77" spans="1:86" s="32" customFormat="1" ht="23.25" customHeight="1">
      <c r="A77" s="252"/>
      <c r="B77" s="252"/>
      <c r="C77" s="252"/>
      <c r="D77" s="252"/>
      <c r="E77" s="362" t="s">
        <v>158</v>
      </c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362"/>
      <c r="AR77" s="362"/>
      <c r="AS77" s="365" t="s">
        <v>2</v>
      </c>
      <c r="AT77" s="365"/>
      <c r="AU77" s="365"/>
      <c r="AV77" s="365"/>
      <c r="AW77" s="365"/>
      <c r="AX77" s="365"/>
      <c r="AY77" s="365"/>
      <c r="AZ77" s="365"/>
      <c r="BA77" s="365"/>
      <c r="BB77" s="365"/>
      <c r="BC77" s="403" t="s">
        <v>2</v>
      </c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3">
        <f>SUM(BN71:CB76)</f>
        <v>2279683.11</v>
      </c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46">
        <f>SUM(CC71:CC76)</f>
        <v>0</v>
      </c>
      <c r="CD77" s="46">
        <f>SUM(CD71:CD76)</f>
        <v>0</v>
      </c>
      <c r="CE77" s="45" t="s">
        <v>2</v>
      </c>
      <c r="CF77" s="46">
        <f>SUM(CF71:CF75)</f>
        <v>0</v>
      </c>
      <c r="CG77" s="46">
        <f>SUM(CG71:CG75)</f>
        <v>2279683.11</v>
      </c>
      <c r="CH77" s="46">
        <f>SUM(CH71:CH75)</f>
        <v>0</v>
      </c>
    </row>
    <row r="78" ht="11.25" customHeight="1"/>
    <row r="79" spans="1:86" s="76" customFormat="1" ht="29.25" customHeight="1">
      <c r="A79" s="69" t="s">
        <v>97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</row>
    <row r="80" spans="1:86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8"/>
      <c r="CD80" s="8"/>
      <c r="CE80" s="8"/>
      <c r="CF80" s="8"/>
      <c r="CG80" s="8"/>
      <c r="CH80" s="8"/>
    </row>
    <row r="81" spans="1:86" ht="15.75" customHeight="1">
      <c r="A81" s="179" t="s">
        <v>16</v>
      </c>
      <c r="B81" s="179"/>
      <c r="C81" s="179"/>
      <c r="D81" s="179"/>
      <c r="E81" s="184" t="s">
        <v>3</v>
      </c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79" t="s">
        <v>4</v>
      </c>
      <c r="AT81" s="179"/>
      <c r="AU81" s="179"/>
      <c r="AV81" s="179"/>
      <c r="AW81" s="179"/>
      <c r="AX81" s="179"/>
      <c r="AY81" s="179"/>
      <c r="AZ81" s="179"/>
      <c r="BA81" s="179"/>
      <c r="BB81" s="179"/>
      <c r="BC81" s="179" t="s">
        <v>182</v>
      </c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84" t="s">
        <v>5</v>
      </c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 t="s">
        <v>41</v>
      </c>
      <c r="CD81" s="184"/>
      <c r="CE81" s="184"/>
      <c r="CF81" s="184"/>
      <c r="CG81" s="184"/>
      <c r="CH81" s="184"/>
    </row>
    <row r="82" spans="1:86" ht="70.5" customHeight="1">
      <c r="A82" s="179"/>
      <c r="B82" s="179"/>
      <c r="C82" s="179"/>
      <c r="D82" s="179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79" t="s">
        <v>13</v>
      </c>
      <c r="CD82" s="179"/>
      <c r="CE82" s="170" t="s">
        <v>23</v>
      </c>
      <c r="CF82" s="199"/>
      <c r="CG82" s="171"/>
      <c r="CH82" s="174" t="s">
        <v>24</v>
      </c>
    </row>
    <row r="83" spans="1:86" ht="12.75" customHeight="1">
      <c r="A83" s="179"/>
      <c r="B83" s="179"/>
      <c r="C83" s="179"/>
      <c r="D83" s="179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79" t="s">
        <v>21</v>
      </c>
      <c r="CD83" s="179" t="s">
        <v>22</v>
      </c>
      <c r="CE83" s="174" t="s">
        <v>55</v>
      </c>
      <c r="CF83" s="179" t="s">
        <v>21</v>
      </c>
      <c r="CG83" s="179" t="s">
        <v>22</v>
      </c>
      <c r="CH83" s="175"/>
    </row>
    <row r="84" spans="1:86" ht="32.25" customHeight="1">
      <c r="A84" s="179"/>
      <c r="B84" s="179"/>
      <c r="C84" s="179"/>
      <c r="D84" s="179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79"/>
      <c r="CD84" s="179"/>
      <c r="CE84" s="176"/>
      <c r="CF84" s="179"/>
      <c r="CG84" s="179"/>
      <c r="CH84" s="176"/>
    </row>
    <row r="85" spans="1:86" ht="12.75">
      <c r="A85" s="184">
        <v>1</v>
      </c>
      <c r="B85" s="184"/>
      <c r="C85" s="184"/>
      <c r="D85" s="184"/>
      <c r="E85" s="184">
        <v>2</v>
      </c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>
        <v>3</v>
      </c>
      <c r="AT85" s="184"/>
      <c r="AU85" s="184"/>
      <c r="AV85" s="184"/>
      <c r="AW85" s="184"/>
      <c r="AX85" s="184"/>
      <c r="AY85" s="184"/>
      <c r="AZ85" s="184"/>
      <c r="BA85" s="184"/>
      <c r="BB85" s="184"/>
      <c r="BC85" s="184">
        <v>4</v>
      </c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 t="s">
        <v>35</v>
      </c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6">
        <v>6</v>
      </c>
      <c r="CD85" s="16">
        <v>7</v>
      </c>
      <c r="CE85" s="16">
        <v>8</v>
      </c>
      <c r="CF85" s="16">
        <v>9</v>
      </c>
      <c r="CG85" s="16">
        <v>10</v>
      </c>
      <c r="CH85" s="16">
        <v>11</v>
      </c>
    </row>
    <row r="86" spans="1:86" ht="12.75">
      <c r="A86" s="216">
        <v>1</v>
      </c>
      <c r="B86" s="216"/>
      <c r="C86" s="216"/>
      <c r="D86" s="216"/>
      <c r="E86" s="216" t="s">
        <v>248</v>
      </c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5">
        <v>10</v>
      </c>
      <c r="AT86" s="215"/>
      <c r="AU86" s="215"/>
      <c r="AV86" s="215"/>
      <c r="AW86" s="215"/>
      <c r="AX86" s="215"/>
      <c r="AY86" s="215"/>
      <c r="AZ86" s="215"/>
      <c r="BA86" s="215"/>
      <c r="BB86" s="215"/>
      <c r="BC86" s="364">
        <f>BN86/AS86</f>
        <v>1474</v>
      </c>
      <c r="BD86" s="364"/>
      <c r="BE86" s="364"/>
      <c r="BF86" s="364"/>
      <c r="BG86" s="364"/>
      <c r="BH86" s="364"/>
      <c r="BI86" s="364"/>
      <c r="BJ86" s="364"/>
      <c r="BK86" s="364"/>
      <c r="BL86" s="364"/>
      <c r="BM86" s="364"/>
      <c r="BN86" s="404">
        <f>CC86+CD86+CF86+CG86+CH86</f>
        <v>14740</v>
      </c>
      <c r="BO86" s="405"/>
      <c r="BP86" s="405"/>
      <c r="BQ86" s="405"/>
      <c r="BR86" s="405"/>
      <c r="BS86" s="405"/>
      <c r="BT86" s="405"/>
      <c r="BU86" s="405"/>
      <c r="BV86" s="405"/>
      <c r="BW86" s="405"/>
      <c r="BX86" s="405"/>
      <c r="BY86" s="405"/>
      <c r="BZ86" s="405"/>
      <c r="CA86" s="405"/>
      <c r="CB86" s="406"/>
      <c r="CC86" s="18"/>
      <c r="CD86" s="18"/>
      <c r="CE86" s="18">
        <v>963324050</v>
      </c>
      <c r="CF86" s="18"/>
      <c r="CG86" s="24">
        <v>14740</v>
      </c>
      <c r="CH86" s="18"/>
    </row>
    <row r="87" spans="1:86" ht="12.75">
      <c r="A87" s="230" t="s">
        <v>47</v>
      </c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2"/>
      <c r="AS87" s="214" t="s">
        <v>2</v>
      </c>
      <c r="AT87" s="214"/>
      <c r="AU87" s="214"/>
      <c r="AV87" s="214"/>
      <c r="AW87" s="214"/>
      <c r="AX87" s="214"/>
      <c r="AY87" s="214"/>
      <c r="AZ87" s="214"/>
      <c r="BA87" s="214"/>
      <c r="BB87" s="214"/>
      <c r="BC87" s="214" t="s">
        <v>2</v>
      </c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404">
        <f>SUM(BN86)</f>
        <v>14740</v>
      </c>
      <c r="BO87" s="405"/>
      <c r="BP87" s="405"/>
      <c r="BQ87" s="405"/>
      <c r="BR87" s="405"/>
      <c r="BS87" s="405"/>
      <c r="BT87" s="405"/>
      <c r="BU87" s="405"/>
      <c r="BV87" s="405"/>
      <c r="BW87" s="405"/>
      <c r="BX87" s="405"/>
      <c r="BY87" s="405"/>
      <c r="BZ87" s="405"/>
      <c r="CA87" s="405"/>
      <c r="CB87" s="406"/>
      <c r="CC87" s="16">
        <f>SUM(CC86)</f>
        <v>0</v>
      </c>
      <c r="CD87" s="16">
        <f>SUM(CD86)</f>
        <v>0</v>
      </c>
      <c r="CE87" s="16"/>
      <c r="CF87" s="16">
        <f>SUM(CF86)</f>
        <v>0</v>
      </c>
      <c r="CG87" s="25">
        <f>SUM(CG86)</f>
        <v>14740</v>
      </c>
      <c r="CH87" s="16">
        <f>SUM(CH86)</f>
        <v>0</v>
      </c>
    </row>
    <row r="88" spans="1:86" ht="12.75">
      <c r="A88" s="216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351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18"/>
      <c r="CD88" s="18"/>
      <c r="CE88" s="18"/>
      <c r="CF88" s="18"/>
      <c r="CG88" s="18"/>
      <c r="CH88" s="18"/>
    </row>
    <row r="89" spans="1:86" ht="12.75">
      <c r="A89" s="230" t="s">
        <v>48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2"/>
      <c r="AS89" s="214" t="s">
        <v>2</v>
      </c>
      <c r="AT89" s="214"/>
      <c r="AU89" s="214"/>
      <c r="AV89" s="214"/>
      <c r="AW89" s="214"/>
      <c r="AX89" s="214"/>
      <c r="AY89" s="214"/>
      <c r="AZ89" s="214"/>
      <c r="BA89" s="214"/>
      <c r="BB89" s="214"/>
      <c r="BC89" s="214" t="s">
        <v>2</v>
      </c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18"/>
      <c r="CD89" s="18"/>
      <c r="CE89" s="18"/>
      <c r="CF89" s="18"/>
      <c r="CG89" s="18"/>
      <c r="CH89" s="18"/>
    </row>
    <row r="90" spans="1:86" ht="12.75">
      <c r="A90" s="216"/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351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18"/>
      <c r="CD90" s="18"/>
      <c r="CE90" s="18"/>
      <c r="CF90" s="18"/>
      <c r="CG90" s="18"/>
      <c r="CH90" s="18"/>
    </row>
    <row r="91" spans="1:86" ht="12.75">
      <c r="A91" s="230" t="s">
        <v>49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2"/>
      <c r="AS91" s="214" t="s">
        <v>2</v>
      </c>
      <c r="AT91" s="214"/>
      <c r="AU91" s="214"/>
      <c r="AV91" s="214"/>
      <c r="AW91" s="214"/>
      <c r="AX91" s="214"/>
      <c r="AY91" s="214"/>
      <c r="AZ91" s="214"/>
      <c r="BA91" s="214"/>
      <c r="BB91" s="214"/>
      <c r="BC91" s="214" t="s">
        <v>2</v>
      </c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18"/>
      <c r="CD91" s="18"/>
      <c r="CE91" s="18"/>
      <c r="CF91" s="18"/>
      <c r="CG91" s="18"/>
      <c r="CH91" s="18"/>
    </row>
    <row r="92" spans="1:86" ht="12.75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351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18"/>
      <c r="CD92" s="18"/>
      <c r="CE92" s="18"/>
      <c r="CF92" s="18"/>
      <c r="CG92" s="18"/>
      <c r="CH92" s="18"/>
    </row>
    <row r="93" spans="1:86" ht="12.75">
      <c r="A93" s="230" t="s">
        <v>50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2"/>
      <c r="AS93" s="214" t="s">
        <v>2</v>
      </c>
      <c r="AT93" s="214"/>
      <c r="AU93" s="214"/>
      <c r="AV93" s="214"/>
      <c r="AW93" s="214"/>
      <c r="AX93" s="214"/>
      <c r="AY93" s="214"/>
      <c r="AZ93" s="214"/>
      <c r="BA93" s="214"/>
      <c r="BB93" s="214"/>
      <c r="BC93" s="214" t="s">
        <v>2</v>
      </c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18"/>
      <c r="CD93" s="18"/>
      <c r="CE93" s="18"/>
      <c r="CF93" s="18"/>
      <c r="CG93" s="18"/>
      <c r="CH93" s="18"/>
    </row>
    <row r="94" spans="1:86" s="32" customFormat="1" ht="17.25" customHeight="1">
      <c r="A94" s="170">
        <v>1</v>
      </c>
      <c r="B94" s="199"/>
      <c r="C94" s="199"/>
      <c r="D94" s="171"/>
      <c r="E94" s="303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5"/>
      <c r="AS94" s="355">
        <v>100</v>
      </c>
      <c r="AT94" s="356"/>
      <c r="AU94" s="356"/>
      <c r="AV94" s="356"/>
      <c r="AW94" s="356"/>
      <c r="AX94" s="356"/>
      <c r="AY94" s="356"/>
      <c r="AZ94" s="356"/>
      <c r="BA94" s="356"/>
      <c r="BB94" s="357"/>
      <c r="BC94" s="352"/>
      <c r="BD94" s="353"/>
      <c r="BE94" s="353"/>
      <c r="BF94" s="353"/>
      <c r="BG94" s="353"/>
      <c r="BH94" s="353"/>
      <c r="BI94" s="353"/>
      <c r="BJ94" s="353"/>
      <c r="BK94" s="353"/>
      <c r="BL94" s="353"/>
      <c r="BM94" s="354"/>
      <c r="BN94" s="358">
        <f>BN95</f>
        <v>0</v>
      </c>
      <c r="BO94" s="359"/>
      <c r="BP94" s="359"/>
      <c r="BQ94" s="359"/>
      <c r="BR94" s="359"/>
      <c r="BS94" s="359"/>
      <c r="BT94" s="359"/>
      <c r="BU94" s="359"/>
      <c r="BV94" s="359"/>
      <c r="BW94" s="359"/>
      <c r="BX94" s="359"/>
      <c r="BY94" s="359"/>
      <c r="BZ94" s="359"/>
      <c r="CA94" s="359"/>
      <c r="CB94" s="360"/>
      <c r="CC94" s="24"/>
      <c r="CD94" s="24"/>
      <c r="CE94" s="84"/>
      <c r="CF94" s="84"/>
      <c r="CG94" s="111"/>
      <c r="CH94" s="84"/>
    </row>
    <row r="95" spans="1:86" s="32" customFormat="1" ht="29.25" customHeight="1">
      <c r="A95" s="348">
        <v>1</v>
      </c>
      <c r="B95" s="348"/>
      <c r="C95" s="348"/>
      <c r="D95" s="348"/>
      <c r="E95" s="362" t="s">
        <v>197</v>
      </c>
      <c r="F95" s="362"/>
      <c r="G95" s="362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2"/>
      <c r="AN95" s="362"/>
      <c r="AO95" s="362"/>
      <c r="AP95" s="362"/>
      <c r="AQ95" s="362"/>
      <c r="AR95" s="362"/>
      <c r="AS95" s="252" t="s">
        <v>2</v>
      </c>
      <c r="AT95" s="252"/>
      <c r="AU95" s="252"/>
      <c r="AV95" s="252"/>
      <c r="AW95" s="252"/>
      <c r="AX95" s="252"/>
      <c r="AY95" s="252"/>
      <c r="AZ95" s="252"/>
      <c r="BA95" s="252"/>
      <c r="BB95" s="252"/>
      <c r="BC95" s="252" t="s">
        <v>2</v>
      </c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350">
        <f>CG95</f>
        <v>0</v>
      </c>
      <c r="BO95" s="350"/>
      <c r="BP95" s="350"/>
      <c r="BQ95" s="350"/>
      <c r="BR95" s="350"/>
      <c r="BS95" s="350"/>
      <c r="BT95" s="350"/>
      <c r="BU95" s="350"/>
      <c r="BV95" s="350"/>
      <c r="BW95" s="350"/>
      <c r="BX95" s="350"/>
      <c r="BY95" s="350"/>
      <c r="BZ95" s="350"/>
      <c r="CA95" s="350"/>
      <c r="CB95" s="350"/>
      <c r="CC95" s="46"/>
      <c r="CD95" s="46"/>
      <c r="CE95" s="45"/>
      <c r="CF95" s="46"/>
      <c r="CG95" s="46"/>
      <c r="CH95" s="46"/>
    </row>
    <row r="96" spans="1:86" s="32" customFormat="1" ht="12.75">
      <c r="A96" s="179">
        <v>1</v>
      </c>
      <c r="B96" s="361"/>
      <c r="C96" s="361"/>
      <c r="D96" s="361"/>
      <c r="E96" s="255" t="s">
        <v>250</v>
      </c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  <c r="AI96" s="417"/>
      <c r="AJ96" s="417"/>
      <c r="AK96" s="417"/>
      <c r="AL96" s="417"/>
      <c r="AM96" s="417"/>
      <c r="AN96" s="417"/>
      <c r="AO96" s="417"/>
      <c r="AP96" s="417"/>
      <c r="AQ96" s="417"/>
      <c r="AR96" s="417"/>
      <c r="AS96" s="184">
        <v>1</v>
      </c>
      <c r="AT96" s="184"/>
      <c r="AU96" s="184"/>
      <c r="AV96" s="184"/>
      <c r="AW96" s="184"/>
      <c r="AX96" s="184"/>
      <c r="AY96" s="184"/>
      <c r="AZ96" s="184"/>
      <c r="BA96" s="184"/>
      <c r="BB96" s="184"/>
      <c r="BC96" s="352">
        <f>BN96/AS96</f>
        <v>56340</v>
      </c>
      <c r="BD96" s="353"/>
      <c r="BE96" s="353"/>
      <c r="BF96" s="353"/>
      <c r="BG96" s="353"/>
      <c r="BH96" s="353"/>
      <c r="BI96" s="353"/>
      <c r="BJ96" s="353"/>
      <c r="BK96" s="353"/>
      <c r="BL96" s="353"/>
      <c r="BM96" s="354"/>
      <c r="BN96" s="358">
        <f>CG96</f>
        <v>56340</v>
      </c>
      <c r="BO96" s="359"/>
      <c r="BP96" s="359"/>
      <c r="BQ96" s="359"/>
      <c r="BR96" s="359"/>
      <c r="BS96" s="359"/>
      <c r="BT96" s="359"/>
      <c r="BU96" s="359"/>
      <c r="BV96" s="359"/>
      <c r="BW96" s="359"/>
      <c r="BX96" s="359"/>
      <c r="BY96" s="359"/>
      <c r="BZ96" s="359"/>
      <c r="CA96" s="359"/>
      <c r="CB96" s="360"/>
      <c r="CC96" s="24"/>
      <c r="CD96" s="24"/>
      <c r="CE96" s="84">
        <v>963324050</v>
      </c>
      <c r="CF96" s="84"/>
      <c r="CG96" s="111">
        <v>56340</v>
      </c>
      <c r="CH96" s="84"/>
    </row>
    <row r="97" spans="1:86" s="32" customFormat="1" ht="12.75" hidden="1">
      <c r="A97" s="209">
        <v>2</v>
      </c>
      <c r="B97" s="210"/>
      <c r="C97" s="210"/>
      <c r="D97" s="211"/>
      <c r="E97" s="197" t="s">
        <v>269</v>
      </c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198"/>
      <c r="AS97" s="209">
        <v>100</v>
      </c>
      <c r="AT97" s="210"/>
      <c r="AU97" s="210"/>
      <c r="AV97" s="210"/>
      <c r="AW97" s="210"/>
      <c r="AX97" s="210"/>
      <c r="AY97" s="210"/>
      <c r="AZ97" s="210"/>
      <c r="BA97" s="210"/>
      <c r="BB97" s="211"/>
      <c r="BC97" s="352">
        <f>BN97/AS97</f>
        <v>0</v>
      </c>
      <c r="BD97" s="353"/>
      <c r="BE97" s="353"/>
      <c r="BF97" s="353"/>
      <c r="BG97" s="353"/>
      <c r="BH97" s="353"/>
      <c r="BI97" s="353"/>
      <c r="BJ97" s="353"/>
      <c r="BK97" s="353"/>
      <c r="BL97" s="353"/>
      <c r="BM97" s="354"/>
      <c r="BN97" s="345">
        <f>CC97+CD97+CF97+CG97+CH97</f>
        <v>0</v>
      </c>
      <c r="BO97" s="346"/>
      <c r="BP97" s="346"/>
      <c r="BQ97" s="346"/>
      <c r="BR97" s="346"/>
      <c r="BS97" s="346"/>
      <c r="BT97" s="346"/>
      <c r="BU97" s="346"/>
      <c r="BV97" s="346"/>
      <c r="BW97" s="346"/>
      <c r="BX97" s="346"/>
      <c r="BY97" s="346"/>
      <c r="BZ97" s="346"/>
      <c r="CA97" s="346"/>
      <c r="CB97" s="347"/>
      <c r="CC97" s="24"/>
      <c r="CD97" s="17"/>
      <c r="CE97" s="84"/>
      <c r="CF97" s="84"/>
      <c r="CG97" s="84"/>
      <c r="CH97" s="24"/>
    </row>
    <row r="98" spans="1:86" s="32" customFormat="1" ht="30" customHeight="1" hidden="1">
      <c r="A98" s="209">
        <v>3</v>
      </c>
      <c r="B98" s="210"/>
      <c r="C98" s="210"/>
      <c r="D98" s="211"/>
      <c r="E98" s="197" t="s">
        <v>139</v>
      </c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198"/>
      <c r="AS98" s="209">
        <v>100</v>
      </c>
      <c r="AT98" s="210"/>
      <c r="AU98" s="210"/>
      <c r="AV98" s="210"/>
      <c r="AW98" s="210"/>
      <c r="AX98" s="210"/>
      <c r="AY98" s="210"/>
      <c r="AZ98" s="210"/>
      <c r="BA98" s="210"/>
      <c r="BB98" s="211"/>
      <c r="BC98" s="352">
        <f>BN98/AS98</f>
        <v>0</v>
      </c>
      <c r="BD98" s="353"/>
      <c r="BE98" s="353"/>
      <c r="BF98" s="353"/>
      <c r="BG98" s="353"/>
      <c r="BH98" s="353"/>
      <c r="BI98" s="353"/>
      <c r="BJ98" s="353"/>
      <c r="BK98" s="353"/>
      <c r="BL98" s="353"/>
      <c r="BM98" s="354"/>
      <c r="BN98" s="345">
        <f>CC98+CD98+CF98+CG98+CH98</f>
        <v>0</v>
      </c>
      <c r="BO98" s="346"/>
      <c r="BP98" s="346"/>
      <c r="BQ98" s="346"/>
      <c r="BR98" s="346"/>
      <c r="BS98" s="346"/>
      <c r="BT98" s="346"/>
      <c r="BU98" s="346"/>
      <c r="BV98" s="346"/>
      <c r="BW98" s="346"/>
      <c r="BX98" s="346"/>
      <c r="BY98" s="346"/>
      <c r="BZ98" s="346"/>
      <c r="CA98" s="346"/>
      <c r="CB98" s="347"/>
      <c r="CC98" s="24"/>
      <c r="CD98" s="17"/>
      <c r="CE98" s="84"/>
      <c r="CF98" s="84"/>
      <c r="CG98" s="84"/>
      <c r="CH98" s="24"/>
    </row>
    <row r="99" spans="1:86" s="32" customFormat="1" ht="12.75" hidden="1">
      <c r="A99" s="184">
        <v>4</v>
      </c>
      <c r="B99" s="184"/>
      <c r="C99" s="184"/>
      <c r="D99" s="184"/>
      <c r="E99" s="255" t="s">
        <v>267</v>
      </c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184">
        <v>100</v>
      </c>
      <c r="AT99" s="184"/>
      <c r="AU99" s="184"/>
      <c r="AV99" s="184"/>
      <c r="AW99" s="184"/>
      <c r="AX99" s="184"/>
      <c r="AY99" s="184"/>
      <c r="AZ99" s="184"/>
      <c r="BA99" s="184"/>
      <c r="BB99" s="184"/>
      <c r="BC99" s="352">
        <f>BN99/AS99</f>
        <v>0</v>
      </c>
      <c r="BD99" s="353"/>
      <c r="BE99" s="353"/>
      <c r="BF99" s="353"/>
      <c r="BG99" s="353"/>
      <c r="BH99" s="353"/>
      <c r="BI99" s="353"/>
      <c r="BJ99" s="353"/>
      <c r="BK99" s="353"/>
      <c r="BL99" s="353"/>
      <c r="BM99" s="354"/>
      <c r="BN99" s="345">
        <f>CC99+CD99+CF99+CG99+CH99</f>
        <v>0</v>
      </c>
      <c r="BO99" s="346"/>
      <c r="BP99" s="346"/>
      <c r="BQ99" s="346"/>
      <c r="BR99" s="346"/>
      <c r="BS99" s="346"/>
      <c r="BT99" s="346"/>
      <c r="BU99" s="346"/>
      <c r="BV99" s="346"/>
      <c r="BW99" s="346"/>
      <c r="BX99" s="346"/>
      <c r="BY99" s="346"/>
      <c r="BZ99" s="346"/>
      <c r="CA99" s="346"/>
      <c r="CB99" s="347"/>
      <c r="CC99" s="103"/>
      <c r="CD99" s="17"/>
      <c r="CE99" s="84"/>
      <c r="CF99" s="84"/>
      <c r="CG99" s="84"/>
      <c r="CH99" s="84"/>
    </row>
    <row r="100" spans="1:86" s="32" customFormat="1" ht="12.75" customHeight="1" hidden="1">
      <c r="A100" s="209">
        <v>5</v>
      </c>
      <c r="B100" s="210"/>
      <c r="C100" s="210"/>
      <c r="D100" s="211"/>
      <c r="E100" s="197" t="s">
        <v>268</v>
      </c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198"/>
      <c r="AS100" s="209">
        <v>100</v>
      </c>
      <c r="AT100" s="210"/>
      <c r="AU100" s="210"/>
      <c r="AV100" s="210"/>
      <c r="AW100" s="210"/>
      <c r="AX100" s="210"/>
      <c r="AY100" s="210"/>
      <c r="AZ100" s="210"/>
      <c r="BA100" s="210"/>
      <c r="BB100" s="211"/>
      <c r="BC100" s="352">
        <f>BN100/AS100</f>
        <v>0</v>
      </c>
      <c r="BD100" s="353"/>
      <c r="BE100" s="353"/>
      <c r="BF100" s="353"/>
      <c r="BG100" s="353"/>
      <c r="BH100" s="353"/>
      <c r="BI100" s="353"/>
      <c r="BJ100" s="353"/>
      <c r="BK100" s="353"/>
      <c r="BL100" s="353"/>
      <c r="BM100" s="354"/>
      <c r="BN100" s="345">
        <f>CC100+CD100+CF100+CG100+CH100</f>
        <v>0</v>
      </c>
      <c r="BO100" s="346"/>
      <c r="BP100" s="346"/>
      <c r="BQ100" s="346"/>
      <c r="BR100" s="346"/>
      <c r="BS100" s="346"/>
      <c r="BT100" s="346"/>
      <c r="BU100" s="346"/>
      <c r="BV100" s="346"/>
      <c r="BW100" s="346"/>
      <c r="BX100" s="346"/>
      <c r="BY100" s="346"/>
      <c r="BZ100" s="346"/>
      <c r="CA100" s="346"/>
      <c r="CB100" s="347"/>
      <c r="CC100" s="103"/>
      <c r="CD100" s="17"/>
      <c r="CE100" s="84"/>
      <c r="CF100" s="84"/>
      <c r="CG100" s="84"/>
      <c r="CH100" s="84"/>
    </row>
    <row r="101" spans="1:86" s="32" customFormat="1" ht="26.25" customHeight="1">
      <c r="A101" s="344"/>
      <c r="B101" s="344"/>
      <c r="C101" s="344"/>
      <c r="D101" s="344"/>
      <c r="E101" s="362" t="s">
        <v>178</v>
      </c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2"/>
      <c r="AN101" s="362"/>
      <c r="AO101" s="362"/>
      <c r="AP101" s="362"/>
      <c r="AQ101" s="362"/>
      <c r="AR101" s="362"/>
      <c r="AS101" s="252" t="s">
        <v>2</v>
      </c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 t="s">
        <v>2</v>
      </c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350">
        <f>SUM(BN96:CB100)</f>
        <v>56340</v>
      </c>
      <c r="BO101" s="350"/>
      <c r="BP101" s="350"/>
      <c r="BQ101" s="350"/>
      <c r="BR101" s="350"/>
      <c r="BS101" s="350"/>
      <c r="BT101" s="350"/>
      <c r="BU101" s="350"/>
      <c r="BV101" s="350"/>
      <c r="BW101" s="350"/>
      <c r="BX101" s="350"/>
      <c r="BY101" s="350"/>
      <c r="BZ101" s="350"/>
      <c r="CA101" s="350"/>
      <c r="CB101" s="350"/>
      <c r="CC101" s="46">
        <f>SUM(CC97:CC100)</f>
        <v>0</v>
      </c>
      <c r="CD101" s="46">
        <f>SUM(CD96)</f>
        <v>0</v>
      </c>
      <c r="CE101" s="45" t="s">
        <v>2</v>
      </c>
      <c r="CF101" s="46">
        <f>SUM(CF96)</f>
        <v>0</v>
      </c>
      <c r="CG101" s="46">
        <f>SUM(CG96)</f>
        <v>56340</v>
      </c>
      <c r="CH101" s="46">
        <f>SUM(CH96)</f>
        <v>0</v>
      </c>
    </row>
    <row r="102" spans="1:86" s="32" customFormat="1" ht="22.5" customHeight="1" hidden="1">
      <c r="A102" s="291">
        <v>1</v>
      </c>
      <c r="B102" s="291"/>
      <c r="C102" s="291"/>
      <c r="D102" s="291"/>
      <c r="E102" s="363" t="s">
        <v>261</v>
      </c>
      <c r="F102" s="363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  <c r="AR102" s="363"/>
      <c r="AS102" s="291">
        <v>100</v>
      </c>
      <c r="AT102" s="291"/>
      <c r="AU102" s="291"/>
      <c r="AV102" s="291"/>
      <c r="AW102" s="291"/>
      <c r="AX102" s="291"/>
      <c r="AY102" s="291"/>
      <c r="AZ102" s="291"/>
      <c r="BA102" s="291"/>
      <c r="BB102" s="291"/>
      <c r="BC102" s="291">
        <v>367.82</v>
      </c>
      <c r="BD102" s="291"/>
      <c r="BE102" s="291"/>
      <c r="BF102" s="291"/>
      <c r="BG102" s="291"/>
      <c r="BH102" s="291"/>
      <c r="BI102" s="291"/>
      <c r="BJ102" s="291"/>
      <c r="BK102" s="291"/>
      <c r="BL102" s="291"/>
      <c r="BM102" s="291"/>
      <c r="BN102" s="349"/>
      <c r="BO102" s="349"/>
      <c r="BP102" s="349"/>
      <c r="BQ102" s="349"/>
      <c r="BR102" s="349"/>
      <c r="BS102" s="349"/>
      <c r="BT102" s="349"/>
      <c r="BU102" s="349"/>
      <c r="BV102" s="349"/>
      <c r="BW102" s="349"/>
      <c r="BX102" s="349"/>
      <c r="BY102" s="349"/>
      <c r="BZ102" s="349"/>
      <c r="CA102" s="349"/>
      <c r="CB102" s="349"/>
      <c r="CC102" s="27"/>
      <c r="CD102" s="28"/>
      <c r="CE102" s="78"/>
      <c r="CF102" s="28"/>
      <c r="CG102" s="27"/>
      <c r="CH102" s="28"/>
    </row>
    <row r="103" spans="1:86" s="32" customFormat="1" ht="22.5" customHeight="1" hidden="1">
      <c r="A103" s="291">
        <v>2</v>
      </c>
      <c r="B103" s="291"/>
      <c r="C103" s="291"/>
      <c r="D103" s="291"/>
      <c r="E103" s="363" t="s">
        <v>262</v>
      </c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  <c r="AR103" s="363"/>
      <c r="AS103" s="291">
        <v>100</v>
      </c>
      <c r="AT103" s="291"/>
      <c r="AU103" s="291"/>
      <c r="AV103" s="291"/>
      <c r="AW103" s="291"/>
      <c r="AX103" s="291"/>
      <c r="AY103" s="291"/>
      <c r="AZ103" s="291"/>
      <c r="BA103" s="291"/>
      <c r="BB103" s="291"/>
      <c r="BC103" s="291">
        <v>367.82</v>
      </c>
      <c r="BD103" s="291"/>
      <c r="BE103" s="291"/>
      <c r="BF103" s="291"/>
      <c r="BG103" s="291"/>
      <c r="BH103" s="291"/>
      <c r="BI103" s="291"/>
      <c r="BJ103" s="291"/>
      <c r="BK103" s="291"/>
      <c r="BL103" s="291"/>
      <c r="BM103" s="291"/>
      <c r="BN103" s="349"/>
      <c r="BO103" s="349"/>
      <c r="BP103" s="349"/>
      <c r="BQ103" s="349"/>
      <c r="BR103" s="349"/>
      <c r="BS103" s="349"/>
      <c r="BT103" s="349"/>
      <c r="BU103" s="349"/>
      <c r="BV103" s="349"/>
      <c r="BW103" s="349"/>
      <c r="BX103" s="349"/>
      <c r="BY103" s="349"/>
      <c r="BZ103" s="349"/>
      <c r="CA103" s="349"/>
      <c r="CB103" s="349"/>
      <c r="CC103" s="27"/>
      <c r="CD103" s="28"/>
      <c r="CE103" s="78"/>
      <c r="CF103" s="28"/>
      <c r="CG103" s="27"/>
      <c r="CH103" s="28"/>
    </row>
    <row r="104" spans="1:86" s="32" customFormat="1" ht="23.25" customHeight="1">
      <c r="A104" s="344"/>
      <c r="B104" s="344"/>
      <c r="C104" s="344"/>
      <c r="D104" s="344"/>
      <c r="E104" s="362" t="s">
        <v>179</v>
      </c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252" t="s">
        <v>2</v>
      </c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 t="s">
        <v>2</v>
      </c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350">
        <f>SUM(BN102:CB102)</f>
        <v>0</v>
      </c>
      <c r="BO104" s="350"/>
      <c r="BP104" s="350"/>
      <c r="BQ104" s="350"/>
      <c r="BR104" s="350"/>
      <c r="BS104" s="350"/>
      <c r="BT104" s="350"/>
      <c r="BU104" s="350"/>
      <c r="BV104" s="350"/>
      <c r="BW104" s="350"/>
      <c r="BX104" s="350"/>
      <c r="BY104" s="350"/>
      <c r="BZ104" s="350"/>
      <c r="CA104" s="350"/>
      <c r="CB104" s="350"/>
      <c r="CC104" s="46">
        <f>SUM(CC102:CC103)</f>
        <v>0</v>
      </c>
      <c r="CD104" s="46"/>
      <c r="CE104" s="45" t="s">
        <v>2</v>
      </c>
      <c r="CF104" s="46"/>
      <c r="CG104" s="46"/>
      <c r="CH104" s="46"/>
    </row>
  </sheetData>
  <sheetProtection/>
  <mergeCells count="410">
    <mergeCell ref="A100:D100"/>
    <mergeCell ref="E100:AR100"/>
    <mergeCell ref="AS100:BB100"/>
    <mergeCell ref="BC100:BM100"/>
    <mergeCell ref="BN100:CB100"/>
    <mergeCell ref="A97:D97"/>
    <mergeCell ref="E97:AR97"/>
    <mergeCell ref="AS97:BB97"/>
    <mergeCell ref="BC97:BM97"/>
    <mergeCell ref="BN97:CB97"/>
    <mergeCell ref="E96:AR96"/>
    <mergeCell ref="AS96:BB96"/>
    <mergeCell ref="A98:D98"/>
    <mergeCell ref="BN48:CB48"/>
    <mergeCell ref="BN44:CB44"/>
    <mergeCell ref="A47:D47"/>
    <mergeCell ref="BD48:BM48"/>
    <mergeCell ref="A50:D50"/>
    <mergeCell ref="E50:AN50"/>
    <mergeCell ref="AO50:BC50"/>
    <mergeCell ref="BD50:BM50"/>
    <mergeCell ref="BN50:CB50"/>
    <mergeCell ref="BN47:CB47"/>
    <mergeCell ref="BD47:BM47"/>
    <mergeCell ref="A49:D49"/>
    <mergeCell ref="E45:AN45"/>
    <mergeCell ref="AO46:BC46"/>
    <mergeCell ref="BD46:BM46"/>
    <mergeCell ref="E49:AN49"/>
    <mergeCell ref="E47:AN47"/>
    <mergeCell ref="A16:D16"/>
    <mergeCell ref="E16:AM16"/>
    <mergeCell ref="E33:AN36"/>
    <mergeCell ref="E26:AM26"/>
    <mergeCell ref="A23:D23"/>
    <mergeCell ref="E19:AM19"/>
    <mergeCell ref="A27:D27"/>
    <mergeCell ref="A26:D26"/>
    <mergeCell ref="AN27:BC27"/>
    <mergeCell ref="A24:D24"/>
    <mergeCell ref="A14:D14"/>
    <mergeCell ref="E14:AM14"/>
    <mergeCell ref="AN14:BC14"/>
    <mergeCell ref="BD14:BM14"/>
    <mergeCell ref="AN29:BC29"/>
    <mergeCell ref="A19:D19"/>
    <mergeCell ref="E23:AM23"/>
    <mergeCell ref="E15:AM15"/>
    <mergeCell ref="BD20:BM20"/>
    <mergeCell ref="BD22:BM22"/>
    <mergeCell ref="BD52:BM52"/>
    <mergeCell ref="AO60:BC60"/>
    <mergeCell ref="E48:AN48"/>
    <mergeCell ref="E44:AN44"/>
    <mergeCell ref="AO51:BC51"/>
    <mergeCell ref="A21:D21"/>
    <mergeCell ref="A40:D40"/>
    <mergeCell ref="A25:D25"/>
    <mergeCell ref="A29:D29"/>
    <mergeCell ref="E29:AM29"/>
    <mergeCell ref="BN70:CB70"/>
    <mergeCell ref="BD56:BM59"/>
    <mergeCell ref="BN56:CB59"/>
    <mergeCell ref="BN52:CB52"/>
    <mergeCell ref="BC73:BM73"/>
    <mergeCell ref="BD33:BM36"/>
    <mergeCell ref="BN46:CB46"/>
    <mergeCell ref="BN41:CB41"/>
    <mergeCell ref="BD44:BM44"/>
    <mergeCell ref="BN42:CB42"/>
    <mergeCell ref="E71:AR71"/>
    <mergeCell ref="AS71:BB71"/>
    <mergeCell ref="BC71:BM71"/>
    <mergeCell ref="BD62:BM62"/>
    <mergeCell ref="AO62:BC62"/>
    <mergeCell ref="AS70:BB70"/>
    <mergeCell ref="BC70:BM70"/>
    <mergeCell ref="AS72:BB72"/>
    <mergeCell ref="E75:AR75"/>
    <mergeCell ref="AS76:BB76"/>
    <mergeCell ref="BC72:BM72"/>
    <mergeCell ref="A52:D52"/>
    <mergeCell ref="E61:AN61"/>
    <mergeCell ref="A73:D73"/>
    <mergeCell ref="E73:AR73"/>
    <mergeCell ref="AS73:BB73"/>
    <mergeCell ref="A71:D71"/>
    <mergeCell ref="AS75:BB75"/>
    <mergeCell ref="A75:D75"/>
    <mergeCell ref="A81:D84"/>
    <mergeCell ref="A85:D85"/>
    <mergeCell ref="A77:D77"/>
    <mergeCell ref="A72:D72"/>
    <mergeCell ref="E72:AR72"/>
    <mergeCell ref="AS74:BB74"/>
    <mergeCell ref="E74:AR74"/>
    <mergeCell ref="A74:D74"/>
    <mergeCell ref="BN77:CB77"/>
    <mergeCell ref="BC77:BM77"/>
    <mergeCell ref="BC76:BM76"/>
    <mergeCell ref="BN92:CB92"/>
    <mergeCell ref="BN91:CB91"/>
    <mergeCell ref="BN88:CB88"/>
    <mergeCell ref="BN76:CB76"/>
    <mergeCell ref="BN87:CB87"/>
    <mergeCell ref="BN85:CB85"/>
    <mergeCell ref="BN86:CB86"/>
    <mergeCell ref="A91:AR91"/>
    <mergeCell ref="CE58:CE59"/>
    <mergeCell ref="AO56:BC59"/>
    <mergeCell ref="BN62:CB62"/>
    <mergeCell ref="E66:AR69"/>
    <mergeCell ref="AS66:BB69"/>
    <mergeCell ref="BN60:CB60"/>
    <mergeCell ref="CE57:CG57"/>
    <mergeCell ref="BC91:BM91"/>
    <mergeCell ref="BN90:CB90"/>
    <mergeCell ref="CC81:CH81"/>
    <mergeCell ref="CE83:CE84"/>
    <mergeCell ref="CD83:CD84"/>
    <mergeCell ref="CC68:CC69"/>
    <mergeCell ref="BN81:CB84"/>
    <mergeCell ref="BC74:BM74"/>
    <mergeCell ref="BC75:BM75"/>
    <mergeCell ref="BN75:CB75"/>
    <mergeCell ref="BN73:CB73"/>
    <mergeCell ref="BN74:CB74"/>
    <mergeCell ref="CH82:CH84"/>
    <mergeCell ref="CG83:CG84"/>
    <mergeCell ref="E81:AR84"/>
    <mergeCell ref="AS81:BB84"/>
    <mergeCell ref="BC81:BM84"/>
    <mergeCell ref="CC67:CD67"/>
    <mergeCell ref="BN66:CB69"/>
    <mergeCell ref="CC83:CC84"/>
    <mergeCell ref="CE82:CG82"/>
    <mergeCell ref="CF83:CF84"/>
    <mergeCell ref="CH34:CH36"/>
    <mergeCell ref="CD6:CD7"/>
    <mergeCell ref="CD35:CD36"/>
    <mergeCell ref="CD58:CD59"/>
    <mergeCell ref="CD68:CD69"/>
    <mergeCell ref="A86:D86"/>
    <mergeCell ref="E86:AR86"/>
    <mergeCell ref="CC34:CD34"/>
    <mergeCell ref="CE6:CE7"/>
    <mergeCell ref="CC82:CD82"/>
    <mergeCell ref="CE68:CE69"/>
    <mergeCell ref="CG6:CG7"/>
    <mergeCell ref="BN45:CB45"/>
    <mergeCell ref="CE34:CG34"/>
    <mergeCell ref="CE35:CE36"/>
    <mergeCell ref="CG35:CG36"/>
    <mergeCell ref="BN14:CB14"/>
    <mergeCell ref="BN61:CB61"/>
    <mergeCell ref="BN13:CB13"/>
    <mergeCell ref="CF35:CF36"/>
    <mergeCell ref="CC4:CH4"/>
    <mergeCell ref="CE5:CG5"/>
    <mergeCell ref="BN12:CB12"/>
    <mergeCell ref="CH5:CH7"/>
    <mergeCell ref="CC5:CD5"/>
    <mergeCell ref="CC6:CC7"/>
    <mergeCell ref="BN9:CB9"/>
    <mergeCell ref="BN8:CB8"/>
    <mergeCell ref="BN10:CB10"/>
    <mergeCell ref="CF6:CF7"/>
    <mergeCell ref="BD4:BM7"/>
    <mergeCell ref="E8:AM8"/>
    <mergeCell ref="AO33:BC36"/>
    <mergeCell ref="BN16:CB16"/>
    <mergeCell ref="E9:AM9"/>
    <mergeCell ref="AN12:BC12"/>
    <mergeCell ref="BD12:BM12"/>
    <mergeCell ref="E11:AM11"/>
    <mergeCell ref="BN15:CB15"/>
    <mergeCell ref="AN16:BC16"/>
    <mergeCell ref="A11:D11"/>
    <mergeCell ref="AN8:BC8"/>
    <mergeCell ref="A4:D7"/>
    <mergeCell ref="E4:AM7"/>
    <mergeCell ref="BN4:CB7"/>
    <mergeCell ref="BD11:BM11"/>
    <mergeCell ref="A9:D9"/>
    <mergeCell ref="A8:D8"/>
    <mergeCell ref="AN4:BC7"/>
    <mergeCell ref="AN9:BC9"/>
    <mergeCell ref="BD9:BM9"/>
    <mergeCell ref="BN11:CB11"/>
    <mergeCell ref="BD8:BM8"/>
    <mergeCell ref="BN51:CB51"/>
    <mergeCell ref="AO47:BC47"/>
    <mergeCell ref="BN40:CB40"/>
    <mergeCell ref="BD51:BM51"/>
    <mergeCell ref="AO48:BC48"/>
    <mergeCell ref="AO44:BC44"/>
    <mergeCell ref="BN49:CB49"/>
    <mergeCell ref="CF68:CF69"/>
    <mergeCell ref="CC35:CC36"/>
    <mergeCell ref="BD45:BM45"/>
    <mergeCell ref="BN43:CB43"/>
    <mergeCell ref="BD43:BM43"/>
    <mergeCell ref="CG68:CG69"/>
    <mergeCell ref="CC66:CH66"/>
    <mergeCell ref="CE67:CG67"/>
    <mergeCell ref="CH67:CH69"/>
    <mergeCell ref="CC56:CH56"/>
    <mergeCell ref="CH57:CH59"/>
    <mergeCell ref="CF58:CF59"/>
    <mergeCell ref="CC58:CC59"/>
    <mergeCell ref="CG58:CG59"/>
    <mergeCell ref="CC57:CD57"/>
    <mergeCell ref="BN39:CB39"/>
    <mergeCell ref="BN37:CB37"/>
    <mergeCell ref="BD38:BM38"/>
    <mergeCell ref="BD42:BM42"/>
    <mergeCell ref="BN33:CB36"/>
    <mergeCell ref="BN38:CB38"/>
    <mergeCell ref="BD39:BM39"/>
    <mergeCell ref="BN29:CB29"/>
    <mergeCell ref="AO39:BC39"/>
    <mergeCell ref="BD13:BM13"/>
    <mergeCell ref="CC33:CH33"/>
    <mergeCell ref="AN11:BC11"/>
    <mergeCell ref="BD37:BM37"/>
    <mergeCell ref="AN15:BC15"/>
    <mergeCell ref="BD15:BM15"/>
    <mergeCell ref="BD18:BM18"/>
    <mergeCell ref="AN20:BC20"/>
    <mergeCell ref="E13:AM13"/>
    <mergeCell ref="AN13:BC13"/>
    <mergeCell ref="BD16:BM16"/>
    <mergeCell ref="AN19:BC19"/>
    <mergeCell ref="A12:D12"/>
    <mergeCell ref="BN18:CB18"/>
    <mergeCell ref="BN17:CB17"/>
    <mergeCell ref="A18:D18"/>
    <mergeCell ref="E18:AM18"/>
    <mergeCell ref="AN18:BC18"/>
    <mergeCell ref="A13:D13"/>
    <mergeCell ref="E12:AM12"/>
    <mergeCell ref="E21:AM21"/>
    <mergeCell ref="AN21:BC21"/>
    <mergeCell ref="BD21:BM21"/>
    <mergeCell ref="BN21:CB21"/>
    <mergeCell ref="BD19:BM19"/>
    <mergeCell ref="BN20:CB20"/>
    <mergeCell ref="A20:D20"/>
    <mergeCell ref="E20:AM20"/>
    <mergeCell ref="A10:D10"/>
    <mergeCell ref="E10:AM10"/>
    <mergeCell ref="AN10:BC10"/>
    <mergeCell ref="BD10:BM10"/>
    <mergeCell ref="A15:D15"/>
    <mergeCell ref="BN19:CB19"/>
    <mergeCell ref="A17:D17"/>
    <mergeCell ref="E17:AM17"/>
    <mergeCell ref="AN17:BC17"/>
    <mergeCell ref="BD17:BM17"/>
    <mergeCell ref="A103:D103"/>
    <mergeCell ref="E103:AR103"/>
    <mergeCell ref="AS103:BB103"/>
    <mergeCell ref="BC103:BM103"/>
    <mergeCell ref="BN103:CB103"/>
    <mergeCell ref="AN22:BC22"/>
    <mergeCell ref="E22:AM22"/>
    <mergeCell ref="A22:D22"/>
    <mergeCell ref="E25:AM25"/>
    <mergeCell ref="AN23:BC23"/>
    <mergeCell ref="BD23:BM23"/>
    <mergeCell ref="AN25:BC25"/>
    <mergeCell ref="BN23:CB23"/>
    <mergeCell ref="BN24:CB24"/>
    <mergeCell ref="BN22:CB22"/>
    <mergeCell ref="E24:AM24"/>
    <mergeCell ref="AN24:BC24"/>
    <mergeCell ref="BD25:BM25"/>
    <mergeCell ref="BD24:BM24"/>
    <mergeCell ref="BD27:BM27"/>
    <mergeCell ref="AN26:BC26"/>
    <mergeCell ref="BN25:CB25"/>
    <mergeCell ref="BD26:BM26"/>
    <mergeCell ref="BD28:BM28"/>
    <mergeCell ref="BN26:CB26"/>
    <mergeCell ref="BN28:CB28"/>
    <mergeCell ref="E27:AM27"/>
    <mergeCell ref="E28:AM28"/>
    <mergeCell ref="BN27:CB27"/>
    <mergeCell ref="AN28:BC28"/>
    <mergeCell ref="A42:D42"/>
    <mergeCell ref="E42:AN42"/>
    <mergeCell ref="AO41:BC41"/>
    <mergeCell ref="AO38:BC38"/>
    <mergeCell ref="E41:AN41"/>
    <mergeCell ref="E38:AN38"/>
    <mergeCell ref="E40:AN40"/>
    <mergeCell ref="AO40:BC40"/>
    <mergeCell ref="AO37:BC37"/>
    <mergeCell ref="BD40:BM40"/>
    <mergeCell ref="A37:D37"/>
    <mergeCell ref="BD41:BM41"/>
    <mergeCell ref="A38:D38"/>
    <mergeCell ref="A39:D39"/>
    <mergeCell ref="A28:D28"/>
    <mergeCell ref="BD29:BM29"/>
    <mergeCell ref="A44:D44"/>
    <mergeCell ref="A33:D36"/>
    <mergeCell ref="A43:D43"/>
    <mergeCell ref="E43:AN43"/>
    <mergeCell ref="AO43:BC43"/>
    <mergeCell ref="E39:AN39"/>
    <mergeCell ref="E37:AN37"/>
    <mergeCell ref="A41:D41"/>
    <mergeCell ref="A88:D88"/>
    <mergeCell ref="BC87:BM87"/>
    <mergeCell ref="A90:D90"/>
    <mergeCell ref="E76:AR76"/>
    <mergeCell ref="A76:D76"/>
    <mergeCell ref="A87:AR87"/>
    <mergeCell ref="A89:AR89"/>
    <mergeCell ref="BC85:BM85"/>
    <mergeCell ref="E77:AR77"/>
    <mergeCell ref="AS77:BB77"/>
    <mergeCell ref="BC86:BM86"/>
    <mergeCell ref="E90:AR90"/>
    <mergeCell ref="BC89:BM89"/>
    <mergeCell ref="AS88:BB88"/>
    <mergeCell ref="AS87:BB87"/>
    <mergeCell ref="BC88:BM88"/>
    <mergeCell ref="AS85:BB85"/>
    <mergeCell ref="AS86:BB86"/>
    <mergeCell ref="AS89:BB89"/>
    <mergeCell ref="E88:AR88"/>
    <mergeCell ref="E85:AR85"/>
    <mergeCell ref="BN104:CB104"/>
    <mergeCell ref="E101:AR101"/>
    <mergeCell ref="AS101:BB101"/>
    <mergeCell ref="BC101:BM101"/>
    <mergeCell ref="BN101:CB101"/>
    <mergeCell ref="E95:AR95"/>
    <mergeCell ref="A102:D102"/>
    <mergeCell ref="E102:AR102"/>
    <mergeCell ref="AS102:BB102"/>
    <mergeCell ref="BN102:CB102"/>
    <mergeCell ref="A104:D104"/>
    <mergeCell ref="E104:AR104"/>
    <mergeCell ref="AS104:BB104"/>
    <mergeCell ref="BC104:BM104"/>
    <mergeCell ref="BC102:BM102"/>
    <mergeCell ref="BC98:BM98"/>
    <mergeCell ref="A96:D96"/>
    <mergeCell ref="AS90:BB90"/>
    <mergeCell ref="BC90:BM90"/>
    <mergeCell ref="E92:AR92"/>
    <mergeCell ref="AS91:BB91"/>
    <mergeCell ref="BC93:BM93"/>
    <mergeCell ref="A94:D94"/>
    <mergeCell ref="E94:AR94"/>
    <mergeCell ref="AS92:BB92"/>
    <mergeCell ref="AS93:BB93"/>
    <mergeCell ref="AS94:BB94"/>
    <mergeCell ref="BN94:CB94"/>
    <mergeCell ref="BC94:BM94"/>
    <mergeCell ref="BN96:CB96"/>
    <mergeCell ref="BC96:BM96"/>
    <mergeCell ref="AS99:BB99"/>
    <mergeCell ref="E99:AR99"/>
    <mergeCell ref="E98:AR98"/>
    <mergeCell ref="AS98:BB98"/>
    <mergeCell ref="BN72:CB72"/>
    <mergeCell ref="BN71:CB71"/>
    <mergeCell ref="BN95:CB95"/>
    <mergeCell ref="BN93:CB93"/>
    <mergeCell ref="BC92:BM92"/>
    <mergeCell ref="BC99:BM99"/>
    <mergeCell ref="A101:D101"/>
    <mergeCell ref="BN99:CB99"/>
    <mergeCell ref="BN89:CB89"/>
    <mergeCell ref="BN98:CB98"/>
    <mergeCell ref="A99:D99"/>
    <mergeCell ref="A93:AR93"/>
    <mergeCell ref="A92:D92"/>
    <mergeCell ref="A95:D95"/>
    <mergeCell ref="AS95:BB95"/>
    <mergeCell ref="BC95:BM95"/>
    <mergeCell ref="BD60:BM60"/>
    <mergeCell ref="AO42:BC42"/>
    <mergeCell ref="AO52:BC52"/>
    <mergeCell ref="AO45:BC45"/>
    <mergeCell ref="E52:AN52"/>
    <mergeCell ref="E56:AN59"/>
    <mergeCell ref="BD49:BM49"/>
    <mergeCell ref="E46:AN46"/>
    <mergeCell ref="E51:AN51"/>
    <mergeCell ref="AO49:BC49"/>
    <mergeCell ref="A66:D69"/>
    <mergeCell ref="E70:AR70"/>
    <mergeCell ref="BD61:BM61"/>
    <mergeCell ref="BC66:BM69"/>
    <mergeCell ref="A61:D61"/>
    <mergeCell ref="AO61:BC61"/>
    <mergeCell ref="A62:AN62"/>
    <mergeCell ref="A70:D70"/>
    <mergeCell ref="A51:D51"/>
    <mergeCell ref="E60:AN60"/>
    <mergeCell ref="A60:D60"/>
    <mergeCell ref="A48:D48"/>
    <mergeCell ref="A45:D45"/>
    <mergeCell ref="A56:D59"/>
    <mergeCell ref="A46:D46"/>
  </mergeCells>
  <printOptions/>
  <pageMargins left="0.5905511811023623" right="0.3937007874015748" top="0.6692913385826772" bottom="0.11811023622047245" header="0.2755905511811024" footer="0.2755905511811024"/>
  <pageSetup horizontalDpi="600" verticalDpi="600" orientation="landscape" paperSize="9" scale="50" r:id="rId3"/>
  <rowBreaks count="2" manualBreakCount="2">
    <brk id="29" max="85" man="1"/>
    <brk id="53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H44"/>
  <sheetViews>
    <sheetView view="pageBreakPreview" zoomScale="60" zoomScalePageLayoutView="0" workbookViewId="0" topLeftCell="A2">
      <selection activeCell="A31" sqref="A31:AM31"/>
    </sheetView>
  </sheetViews>
  <sheetFormatPr defaultColWidth="1.12109375" defaultRowHeight="12.75"/>
  <cols>
    <col min="1" max="1" width="2.125" style="9" bestFit="1" customWidth="1"/>
    <col min="2" max="79" width="1.12109375" style="9" customWidth="1"/>
    <col min="80" max="80" width="0.6171875" style="9" customWidth="1"/>
    <col min="81" max="81" width="11.625" style="9" customWidth="1"/>
    <col min="82" max="82" width="11.00390625" style="9" customWidth="1"/>
    <col min="83" max="83" width="9.75390625" style="9" customWidth="1"/>
    <col min="84" max="84" width="9.00390625" style="9" customWidth="1"/>
    <col min="85" max="85" width="9.25390625" style="9" customWidth="1"/>
    <col min="86" max="86" width="13.25390625" style="9" customWidth="1"/>
    <col min="87" max="16384" width="1.12109375" style="9" customWidth="1"/>
  </cols>
  <sheetData>
    <row r="1" ht="15.75">
      <c r="A1" s="5" t="s">
        <v>81</v>
      </c>
    </row>
    <row r="3" spans="1:86" s="5" customFormat="1" ht="45.75" customHeight="1">
      <c r="A3" s="423" t="s">
        <v>82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</row>
    <row r="4" spans="1:80" s="8" customFormat="1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6" ht="12.75">
      <c r="A5" s="179" t="s">
        <v>16</v>
      </c>
      <c r="B5" s="179"/>
      <c r="C5" s="179"/>
      <c r="D5" s="179"/>
      <c r="E5" s="184" t="s">
        <v>3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79" t="s">
        <v>75</v>
      </c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 t="s">
        <v>37</v>
      </c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 t="s">
        <v>65</v>
      </c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214" t="s">
        <v>41</v>
      </c>
      <c r="CD5" s="214"/>
      <c r="CE5" s="214"/>
      <c r="CF5" s="214"/>
      <c r="CG5" s="214"/>
      <c r="CH5" s="214"/>
    </row>
    <row r="6" spans="1:86" ht="89.25" customHeight="1">
      <c r="A6" s="179"/>
      <c r="B6" s="179"/>
      <c r="C6" s="179"/>
      <c r="D6" s="179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 t="s">
        <v>13</v>
      </c>
      <c r="CD6" s="179"/>
      <c r="CE6" s="179" t="s">
        <v>23</v>
      </c>
      <c r="CF6" s="179"/>
      <c r="CG6" s="179"/>
      <c r="CH6" s="179" t="s">
        <v>24</v>
      </c>
    </row>
    <row r="7" spans="1:86" ht="12.75">
      <c r="A7" s="179"/>
      <c r="B7" s="179"/>
      <c r="C7" s="179"/>
      <c r="D7" s="179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91" t="s">
        <v>21</v>
      </c>
      <c r="CD7" s="191" t="s">
        <v>22</v>
      </c>
      <c r="CE7" s="191" t="s">
        <v>55</v>
      </c>
      <c r="CF7" s="191" t="s">
        <v>21</v>
      </c>
      <c r="CG7" s="191" t="s">
        <v>22</v>
      </c>
      <c r="CH7" s="179"/>
    </row>
    <row r="8" spans="1:86" ht="12.75">
      <c r="A8" s="179"/>
      <c r="B8" s="179"/>
      <c r="C8" s="179"/>
      <c r="D8" s="179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91"/>
      <c r="CD8" s="191"/>
      <c r="CE8" s="191"/>
      <c r="CF8" s="191"/>
      <c r="CG8" s="191"/>
      <c r="CH8" s="179"/>
    </row>
    <row r="9" spans="1:86" ht="12.75">
      <c r="A9" s="184">
        <v>1</v>
      </c>
      <c r="B9" s="184"/>
      <c r="C9" s="184"/>
      <c r="D9" s="184"/>
      <c r="E9" s="184">
        <v>2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>
        <v>3</v>
      </c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>
        <v>4</v>
      </c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 t="s">
        <v>35</v>
      </c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7">
        <v>6</v>
      </c>
      <c r="CD9" s="17">
        <v>7</v>
      </c>
      <c r="CE9" s="17">
        <v>8</v>
      </c>
      <c r="CF9" s="17">
        <v>9</v>
      </c>
      <c r="CG9" s="17">
        <v>10</v>
      </c>
      <c r="CH9" s="17">
        <v>11</v>
      </c>
    </row>
    <row r="10" spans="1:86" ht="12.75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18"/>
      <c r="CD10" s="18"/>
      <c r="CE10" s="18"/>
      <c r="CF10" s="18"/>
      <c r="CG10" s="18"/>
      <c r="CH10" s="18"/>
    </row>
    <row r="11" spans="1:86" ht="12.75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18"/>
      <c r="CD11" s="18"/>
      <c r="CE11" s="18"/>
      <c r="CF11" s="18"/>
      <c r="CG11" s="18"/>
      <c r="CH11" s="18"/>
    </row>
    <row r="12" spans="1:86" ht="12.75">
      <c r="A12" s="230" t="s">
        <v>103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2"/>
      <c r="AN12" s="214" t="s">
        <v>2</v>
      </c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 t="s">
        <v>2</v>
      </c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18"/>
      <c r="CD12" s="18"/>
      <c r="CE12" s="18"/>
      <c r="CF12" s="18"/>
      <c r="CG12" s="18"/>
      <c r="CH12" s="18"/>
    </row>
    <row r="13" s="1" customFormat="1" ht="15.75"/>
    <row r="14" s="1" customFormat="1" ht="15.75">
      <c r="A14" s="5" t="s">
        <v>83</v>
      </c>
    </row>
    <row r="15" s="1" customFormat="1" ht="15.75"/>
    <row r="16" spans="1:80" s="5" customFormat="1" ht="15.75">
      <c r="A16" s="21" t="s">
        <v>84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</row>
    <row r="18" spans="1:86" ht="12.75">
      <c r="A18" s="185" t="s">
        <v>16</v>
      </c>
      <c r="B18" s="218"/>
      <c r="C18" s="218"/>
      <c r="D18" s="186"/>
      <c r="E18" s="233" t="s">
        <v>3</v>
      </c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5"/>
      <c r="AN18" s="185" t="s">
        <v>66</v>
      </c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186"/>
      <c r="BB18" s="185" t="s">
        <v>67</v>
      </c>
      <c r="BC18" s="218"/>
      <c r="BD18" s="218"/>
      <c r="BE18" s="218"/>
      <c r="BF18" s="218"/>
      <c r="BG18" s="218"/>
      <c r="BH18" s="218"/>
      <c r="BI18" s="186"/>
      <c r="BJ18" s="185" t="s">
        <v>73</v>
      </c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186"/>
      <c r="CC18" s="214" t="s">
        <v>41</v>
      </c>
      <c r="CD18" s="214"/>
      <c r="CE18" s="214"/>
      <c r="CF18" s="214"/>
      <c r="CG18" s="214"/>
      <c r="CH18" s="214"/>
    </row>
    <row r="19" spans="1:86" ht="93" customHeight="1">
      <c r="A19" s="187"/>
      <c r="B19" s="219"/>
      <c r="C19" s="219"/>
      <c r="D19" s="188"/>
      <c r="E19" s="236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8"/>
      <c r="AN19" s="187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188"/>
      <c r="BB19" s="187"/>
      <c r="BC19" s="219"/>
      <c r="BD19" s="219"/>
      <c r="BE19" s="219"/>
      <c r="BF19" s="219"/>
      <c r="BG19" s="219"/>
      <c r="BH19" s="219"/>
      <c r="BI19" s="188"/>
      <c r="BJ19" s="187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188"/>
      <c r="CC19" s="179" t="s">
        <v>13</v>
      </c>
      <c r="CD19" s="179"/>
      <c r="CE19" s="179" t="s">
        <v>23</v>
      </c>
      <c r="CF19" s="179"/>
      <c r="CG19" s="179"/>
      <c r="CH19" s="179" t="s">
        <v>24</v>
      </c>
    </row>
    <row r="20" spans="1:86" ht="12.75">
      <c r="A20" s="187"/>
      <c r="B20" s="219"/>
      <c r="C20" s="219"/>
      <c r="D20" s="188"/>
      <c r="E20" s="236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8"/>
      <c r="AN20" s="187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188"/>
      <c r="BB20" s="187"/>
      <c r="BC20" s="219"/>
      <c r="BD20" s="219"/>
      <c r="BE20" s="219"/>
      <c r="BF20" s="219"/>
      <c r="BG20" s="219"/>
      <c r="BH20" s="219"/>
      <c r="BI20" s="188"/>
      <c r="BJ20" s="187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188"/>
      <c r="CC20" s="191" t="s">
        <v>21</v>
      </c>
      <c r="CD20" s="191" t="s">
        <v>22</v>
      </c>
      <c r="CE20" s="191" t="s">
        <v>55</v>
      </c>
      <c r="CF20" s="191" t="s">
        <v>21</v>
      </c>
      <c r="CG20" s="191" t="s">
        <v>22</v>
      </c>
      <c r="CH20" s="179"/>
    </row>
    <row r="21" spans="1:86" ht="12.75">
      <c r="A21" s="189"/>
      <c r="B21" s="220"/>
      <c r="C21" s="220"/>
      <c r="D21" s="190"/>
      <c r="E21" s="239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1"/>
      <c r="AN21" s="189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190"/>
      <c r="BB21" s="189"/>
      <c r="BC21" s="220"/>
      <c r="BD21" s="220"/>
      <c r="BE21" s="220"/>
      <c r="BF21" s="220"/>
      <c r="BG21" s="220"/>
      <c r="BH21" s="220"/>
      <c r="BI21" s="190"/>
      <c r="BJ21" s="189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190"/>
      <c r="CC21" s="191"/>
      <c r="CD21" s="191"/>
      <c r="CE21" s="191"/>
      <c r="CF21" s="191"/>
      <c r="CG21" s="191"/>
      <c r="CH21" s="179"/>
    </row>
    <row r="22" spans="1:86" ht="12.75">
      <c r="A22" s="184">
        <v>1</v>
      </c>
      <c r="B22" s="184"/>
      <c r="C22" s="184"/>
      <c r="D22" s="184"/>
      <c r="E22" s="184">
        <v>2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>
        <v>3</v>
      </c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>
        <v>4</v>
      </c>
      <c r="BC22" s="184"/>
      <c r="BD22" s="184"/>
      <c r="BE22" s="184"/>
      <c r="BF22" s="184"/>
      <c r="BG22" s="184"/>
      <c r="BH22" s="184"/>
      <c r="BI22" s="184"/>
      <c r="BJ22" s="184" t="s">
        <v>69</v>
      </c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7">
        <v>6</v>
      </c>
      <c r="CD22" s="17">
        <v>7</v>
      </c>
      <c r="CE22" s="17">
        <v>8</v>
      </c>
      <c r="CF22" s="17">
        <v>9</v>
      </c>
      <c r="CG22" s="17">
        <v>10</v>
      </c>
      <c r="CH22" s="17">
        <v>11</v>
      </c>
    </row>
    <row r="23" spans="1:86" ht="31.5" customHeight="1" hidden="1">
      <c r="A23" s="214">
        <v>1</v>
      </c>
      <c r="B23" s="214"/>
      <c r="C23" s="214"/>
      <c r="D23" s="214"/>
      <c r="E23" s="217" t="s">
        <v>125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21">
        <f>CC23+CD23+CF23+CG23+CH23</f>
        <v>0</v>
      </c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18"/>
      <c r="CD23" s="25"/>
      <c r="CE23" s="18"/>
      <c r="CF23" s="18"/>
      <c r="CG23" s="18"/>
      <c r="CH23" s="18"/>
    </row>
    <row r="24" spans="1:86" s="53" customFormat="1" ht="15.75" customHeight="1">
      <c r="A24" s="230" t="s">
        <v>183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2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420" t="s">
        <v>2</v>
      </c>
      <c r="BC24" s="420"/>
      <c r="BD24" s="420"/>
      <c r="BE24" s="420"/>
      <c r="BF24" s="420"/>
      <c r="BG24" s="420"/>
      <c r="BH24" s="420"/>
      <c r="BI24" s="420"/>
      <c r="BJ24" s="421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/>
      <c r="CA24" s="420"/>
      <c r="CB24" s="420"/>
      <c r="CC24" s="85"/>
      <c r="CD24" s="85"/>
      <c r="CE24" s="85" t="s">
        <v>2</v>
      </c>
      <c r="CF24" s="52"/>
      <c r="CG24" s="52"/>
      <c r="CH24" s="52"/>
    </row>
    <row r="25" spans="1:86" ht="12.75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18"/>
      <c r="CD25" s="18"/>
      <c r="CE25" s="18"/>
      <c r="CF25" s="18"/>
      <c r="CG25" s="18"/>
      <c r="CH25" s="18"/>
    </row>
    <row r="26" spans="1:86" ht="12.75">
      <c r="A26" s="230" t="s">
        <v>70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2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4" t="s">
        <v>2</v>
      </c>
      <c r="BC26" s="214"/>
      <c r="BD26" s="214"/>
      <c r="BE26" s="214"/>
      <c r="BF26" s="214"/>
      <c r="BG26" s="214"/>
      <c r="BH26" s="214"/>
      <c r="BI26" s="214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18"/>
      <c r="CD26" s="18"/>
      <c r="CE26" s="18"/>
      <c r="CF26" s="18"/>
      <c r="CG26" s="18"/>
      <c r="CH26" s="18"/>
    </row>
    <row r="27" spans="1:86" ht="12.75">
      <c r="A27" s="216">
        <v>1</v>
      </c>
      <c r="B27" s="216"/>
      <c r="C27" s="216"/>
      <c r="D27" s="216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87"/>
      <c r="CD27" s="18"/>
      <c r="CE27" s="18"/>
      <c r="CF27" s="18"/>
      <c r="CG27" s="18"/>
      <c r="CH27" s="18"/>
    </row>
    <row r="28" spans="1:86" ht="12.75">
      <c r="A28" s="230" t="s">
        <v>71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4" t="s">
        <v>2</v>
      </c>
      <c r="BC28" s="214"/>
      <c r="BD28" s="214"/>
      <c r="BE28" s="214"/>
      <c r="BF28" s="214"/>
      <c r="BG28" s="214"/>
      <c r="BH28" s="214"/>
      <c r="BI28" s="214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18"/>
      <c r="CD28" s="18"/>
      <c r="CE28" s="18"/>
      <c r="CF28" s="18"/>
      <c r="CG28" s="18"/>
      <c r="CH28" s="18"/>
    </row>
    <row r="29" spans="1:86" ht="12.7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18"/>
      <c r="CD29" s="18"/>
      <c r="CE29" s="18"/>
      <c r="CF29" s="18"/>
      <c r="CG29" s="18"/>
      <c r="CH29" s="18"/>
    </row>
    <row r="30" spans="1:86" ht="12.75">
      <c r="A30" s="230" t="s">
        <v>72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2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4" t="s">
        <v>2</v>
      </c>
      <c r="BC30" s="214"/>
      <c r="BD30" s="214"/>
      <c r="BE30" s="214"/>
      <c r="BF30" s="214"/>
      <c r="BG30" s="214"/>
      <c r="BH30" s="214"/>
      <c r="BI30" s="214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18"/>
      <c r="CD30" s="18"/>
      <c r="CE30" s="18"/>
      <c r="CF30" s="18"/>
      <c r="CG30" s="18"/>
      <c r="CH30" s="18"/>
    </row>
    <row r="31" spans="1:86" ht="12.75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2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4" t="s">
        <v>2</v>
      </c>
      <c r="BC31" s="214"/>
      <c r="BD31" s="214"/>
      <c r="BE31" s="214"/>
      <c r="BF31" s="214"/>
      <c r="BG31" s="214"/>
      <c r="BH31" s="214"/>
      <c r="BI31" s="214"/>
      <c r="BJ31" s="418">
        <f>BJ27</f>
        <v>0</v>
      </c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19"/>
      <c r="BW31" s="419"/>
      <c r="BX31" s="419"/>
      <c r="BY31" s="419"/>
      <c r="BZ31" s="419"/>
      <c r="CA31" s="419"/>
      <c r="CB31" s="419"/>
      <c r="CC31" s="88">
        <f>CC27</f>
        <v>0</v>
      </c>
      <c r="CD31" s="18"/>
      <c r="CE31" s="18"/>
      <c r="CF31" s="18"/>
      <c r="CG31" s="18"/>
      <c r="CH31" s="18"/>
    </row>
    <row r="32" spans="1:86" ht="24" customHeight="1">
      <c r="A32" s="22" t="s">
        <v>86</v>
      </c>
      <c r="B32" s="20"/>
      <c r="C32" s="20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3"/>
      <c r="BC32" s="13"/>
      <c r="BD32" s="13"/>
      <c r="BE32" s="13"/>
      <c r="BF32" s="13"/>
      <c r="BG32" s="13"/>
      <c r="BH32" s="13"/>
      <c r="BI32" s="13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20"/>
      <c r="CD32" s="20"/>
      <c r="CE32" s="20"/>
      <c r="CF32" s="20"/>
      <c r="CG32" s="20"/>
      <c r="CH32" s="20"/>
    </row>
    <row r="33" spans="1:86" ht="12.75">
      <c r="A33" s="20"/>
      <c r="B33" s="20"/>
      <c r="C33" s="20"/>
      <c r="D33" s="2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3"/>
      <c r="BC33" s="13"/>
      <c r="BD33" s="13"/>
      <c r="BE33" s="13"/>
      <c r="BF33" s="13"/>
      <c r="BG33" s="13"/>
      <c r="BH33" s="13"/>
      <c r="BI33" s="13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20"/>
      <c r="CD33" s="20"/>
      <c r="CE33" s="20"/>
      <c r="CF33" s="20"/>
      <c r="CG33" s="20"/>
      <c r="CH33" s="20"/>
    </row>
    <row r="34" spans="1:86" s="5" customFormat="1" ht="32.25" customHeight="1">
      <c r="A34" s="423" t="s">
        <v>85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</row>
    <row r="36" spans="1:86" ht="12.75" customHeight="1">
      <c r="A36" s="185" t="s">
        <v>16</v>
      </c>
      <c r="B36" s="218"/>
      <c r="C36" s="218"/>
      <c r="D36" s="186"/>
      <c r="E36" s="233" t="s">
        <v>3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5"/>
      <c r="AN36" s="185" t="s">
        <v>76</v>
      </c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186"/>
      <c r="BN36" s="185" t="s">
        <v>74</v>
      </c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186"/>
      <c r="CC36" s="214" t="s">
        <v>41</v>
      </c>
      <c r="CD36" s="214"/>
      <c r="CE36" s="214"/>
      <c r="CF36" s="214"/>
      <c r="CG36" s="214"/>
      <c r="CH36" s="214"/>
    </row>
    <row r="37" spans="1:86" ht="93.75" customHeight="1">
      <c r="A37" s="187"/>
      <c r="B37" s="219"/>
      <c r="C37" s="219"/>
      <c r="D37" s="188"/>
      <c r="E37" s="236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8"/>
      <c r="AN37" s="187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188"/>
      <c r="BN37" s="187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188"/>
      <c r="CC37" s="179" t="s">
        <v>13</v>
      </c>
      <c r="CD37" s="179"/>
      <c r="CE37" s="179" t="s">
        <v>23</v>
      </c>
      <c r="CF37" s="179"/>
      <c r="CG37" s="179"/>
      <c r="CH37" s="179" t="s">
        <v>24</v>
      </c>
    </row>
    <row r="38" spans="1:86" ht="12.75">
      <c r="A38" s="187"/>
      <c r="B38" s="219"/>
      <c r="C38" s="219"/>
      <c r="D38" s="188"/>
      <c r="E38" s="236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8"/>
      <c r="AN38" s="187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188"/>
      <c r="BN38" s="187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188"/>
      <c r="CC38" s="191" t="s">
        <v>21</v>
      </c>
      <c r="CD38" s="191" t="s">
        <v>22</v>
      </c>
      <c r="CE38" s="191" t="s">
        <v>55</v>
      </c>
      <c r="CF38" s="191" t="s">
        <v>21</v>
      </c>
      <c r="CG38" s="191" t="s">
        <v>22</v>
      </c>
      <c r="CH38" s="179"/>
    </row>
    <row r="39" spans="1:86" ht="12.75">
      <c r="A39" s="189"/>
      <c r="B39" s="220"/>
      <c r="C39" s="220"/>
      <c r="D39" s="190"/>
      <c r="E39" s="239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189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190"/>
      <c r="BN39" s="189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190"/>
      <c r="CC39" s="191"/>
      <c r="CD39" s="191"/>
      <c r="CE39" s="191"/>
      <c r="CF39" s="191"/>
      <c r="CG39" s="191"/>
      <c r="CH39" s="179"/>
    </row>
    <row r="40" spans="1:86" ht="12.75">
      <c r="A40" s="184">
        <v>1</v>
      </c>
      <c r="B40" s="184"/>
      <c r="C40" s="184"/>
      <c r="D40" s="184"/>
      <c r="E40" s="209">
        <v>2</v>
      </c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1"/>
      <c r="AN40" s="209">
        <v>3</v>
      </c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1"/>
      <c r="BN40" s="184">
        <v>4</v>
      </c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7">
        <v>5</v>
      </c>
      <c r="CD40" s="17">
        <v>6</v>
      </c>
      <c r="CE40" s="17">
        <v>7</v>
      </c>
      <c r="CF40" s="17">
        <v>8</v>
      </c>
      <c r="CG40" s="17">
        <v>9</v>
      </c>
      <c r="CH40" s="17">
        <v>10</v>
      </c>
    </row>
    <row r="41" spans="1:86" ht="12.75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177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78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18"/>
      <c r="CD41" s="18"/>
      <c r="CE41" s="18"/>
      <c r="CF41" s="18"/>
      <c r="CG41" s="18"/>
      <c r="CH41" s="18"/>
    </row>
    <row r="42" spans="1:86" ht="12.75">
      <c r="A42" s="216"/>
      <c r="B42" s="216"/>
      <c r="C42" s="216"/>
      <c r="D42" s="216"/>
      <c r="E42" s="419" t="s">
        <v>77</v>
      </c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177" t="s">
        <v>2</v>
      </c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78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18"/>
      <c r="CD42" s="18"/>
      <c r="CE42" s="18"/>
      <c r="CF42" s="18"/>
      <c r="CG42" s="18"/>
      <c r="CH42" s="18"/>
    </row>
    <row r="43" spans="1:86" ht="12.75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177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78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18"/>
      <c r="CD43" s="18"/>
      <c r="CE43" s="18"/>
      <c r="CF43" s="18"/>
      <c r="CG43" s="18"/>
      <c r="CH43" s="18"/>
    </row>
    <row r="44" spans="1:86" ht="12.75">
      <c r="A44" s="216"/>
      <c r="B44" s="216"/>
      <c r="C44" s="216"/>
      <c r="D44" s="216"/>
      <c r="E44" s="419" t="s">
        <v>78</v>
      </c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177" t="s">
        <v>2</v>
      </c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78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18"/>
      <c r="CD44" s="18"/>
      <c r="CE44" s="18"/>
      <c r="CF44" s="18"/>
      <c r="CG44" s="18"/>
      <c r="CH44" s="18"/>
    </row>
  </sheetData>
  <sheetProtection/>
  <mergeCells count="127">
    <mergeCell ref="A12:AM12"/>
    <mergeCell ref="A44:D44"/>
    <mergeCell ref="E44:AM44"/>
    <mergeCell ref="AN44:BM44"/>
    <mergeCell ref="BN44:CB44"/>
    <mergeCell ref="A40:D40"/>
    <mergeCell ref="AN30:BA30"/>
    <mergeCell ref="A30:AM30"/>
    <mergeCell ref="A43:D43"/>
    <mergeCell ref="E43:AM43"/>
    <mergeCell ref="AN43:BM43"/>
    <mergeCell ref="BB11:BM11"/>
    <mergeCell ref="E9:AM9"/>
    <mergeCell ref="AN9:BA9"/>
    <mergeCell ref="BN9:CB9"/>
    <mergeCell ref="BN11:CB11"/>
    <mergeCell ref="AN23:BA23"/>
    <mergeCell ref="BN43:CB43"/>
    <mergeCell ref="E42:AM42"/>
    <mergeCell ref="BN42:CB42"/>
    <mergeCell ref="A10:D10"/>
    <mergeCell ref="E10:AM10"/>
    <mergeCell ref="AN10:BA10"/>
    <mergeCell ref="BN10:CB10"/>
    <mergeCell ref="BB9:BM9"/>
    <mergeCell ref="BJ23:CB23"/>
    <mergeCell ref="E22:AM22"/>
    <mergeCell ref="AN22:BA22"/>
    <mergeCell ref="A23:D23"/>
    <mergeCell ref="E23:AM23"/>
    <mergeCell ref="CC36:CH36"/>
    <mergeCell ref="BB10:BM10"/>
    <mergeCell ref="E36:AM39"/>
    <mergeCell ref="BN36:CB39"/>
    <mergeCell ref="A11:D11"/>
    <mergeCell ref="E11:AM11"/>
    <mergeCell ref="AN11:BA11"/>
    <mergeCell ref="BB30:BI30"/>
    <mergeCell ref="BJ30:CB30"/>
    <mergeCell ref="A22:D22"/>
    <mergeCell ref="CH37:CH39"/>
    <mergeCell ref="CC38:CC39"/>
    <mergeCell ref="CD38:CD39"/>
    <mergeCell ref="CE38:CE39"/>
    <mergeCell ref="CF38:CF39"/>
    <mergeCell ref="A42:D42"/>
    <mergeCell ref="AN42:BM42"/>
    <mergeCell ref="CC37:CD37"/>
    <mergeCell ref="CE37:CG37"/>
    <mergeCell ref="CG38:CG39"/>
    <mergeCell ref="A36:D39"/>
    <mergeCell ref="A34:CH34"/>
    <mergeCell ref="AN12:BA12"/>
    <mergeCell ref="A29:D29"/>
    <mergeCell ref="E29:AM29"/>
    <mergeCell ref="AN29:BA29"/>
    <mergeCell ref="BB29:BI29"/>
    <mergeCell ref="BJ29:CB29"/>
    <mergeCell ref="A24:AM24"/>
    <mergeCell ref="A26:AM26"/>
    <mergeCell ref="A3:CH3"/>
    <mergeCell ref="AN36:BM39"/>
    <mergeCell ref="AN40:BM40"/>
    <mergeCell ref="AN41:BM41"/>
    <mergeCell ref="BN40:CB40"/>
    <mergeCell ref="A41:D41"/>
    <mergeCell ref="E41:AM41"/>
    <mergeCell ref="BN41:CB41"/>
    <mergeCell ref="BB22:BI22"/>
    <mergeCell ref="BJ22:CB22"/>
    <mergeCell ref="A28:AM28"/>
    <mergeCell ref="AN28:BA28"/>
    <mergeCell ref="BB28:BI28"/>
    <mergeCell ref="A25:D25"/>
    <mergeCell ref="BJ28:CB28"/>
    <mergeCell ref="BB25:BI25"/>
    <mergeCell ref="BJ25:CB25"/>
    <mergeCell ref="CC7:CC8"/>
    <mergeCell ref="A27:D27"/>
    <mergeCell ref="E27:AM27"/>
    <mergeCell ref="AN27:BA27"/>
    <mergeCell ref="BB27:BI27"/>
    <mergeCell ref="BJ27:CB27"/>
    <mergeCell ref="BN12:CB12"/>
    <mergeCell ref="BB26:BI26"/>
    <mergeCell ref="BJ26:CB26"/>
    <mergeCell ref="E18:AM21"/>
    <mergeCell ref="AN18:BA21"/>
    <mergeCell ref="BB18:BI21"/>
    <mergeCell ref="BJ18:CB21"/>
    <mergeCell ref="E25:AM25"/>
    <mergeCell ref="AN24:BA24"/>
    <mergeCell ref="AN26:BA26"/>
    <mergeCell ref="AN25:BA25"/>
    <mergeCell ref="BB24:BI24"/>
    <mergeCell ref="BJ24:CB24"/>
    <mergeCell ref="BB23:BI23"/>
    <mergeCell ref="CC18:CH18"/>
    <mergeCell ref="A18:D21"/>
    <mergeCell ref="CC6:CD6"/>
    <mergeCell ref="CE6:CG6"/>
    <mergeCell ref="CH6:CH8"/>
    <mergeCell ref="CF20:CF21"/>
    <mergeCell ref="CD20:CD21"/>
    <mergeCell ref="CE20:CE21"/>
    <mergeCell ref="BB12:BM12"/>
    <mergeCell ref="A9:D9"/>
    <mergeCell ref="CG7:CG8"/>
    <mergeCell ref="CC19:CD19"/>
    <mergeCell ref="CE19:CG19"/>
    <mergeCell ref="CH19:CH21"/>
    <mergeCell ref="CC20:CC21"/>
    <mergeCell ref="A5:D8"/>
    <mergeCell ref="E5:AM8"/>
    <mergeCell ref="AN5:BA8"/>
    <mergeCell ref="BB5:BM8"/>
    <mergeCell ref="BN5:CB8"/>
    <mergeCell ref="A31:AM31"/>
    <mergeCell ref="AN31:BA31"/>
    <mergeCell ref="BB31:BI31"/>
    <mergeCell ref="BJ31:CB31"/>
    <mergeCell ref="E40:AM40"/>
    <mergeCell ref="CC5:CH5"/>
    <mergeCell ref="CG20:CG21"/>
    <mergeCell ref="CD7:CD8"/>
    <mergeCell ref="CE7:CE8"/>
    <mergeCell ref="CF7:CF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CH35"/>
  <sheetViews>
    <sheetView view="pageBreakPreview" zoomScale="60" zoomScalePageLayoutView="0" workbookViewId="0" topLeftCell="A1">
      <selection activeCell="A35" sqref="A35:AR35"/>
    </sheetView>
  </sheetViews>
  <sheetFormatPr defaultColWidth="1.12109375" defaultRowHeight="12.75"/>
  <cols>
    <col min="1" max="1" width="2.125" style="9" bestFit="1" customWidth="1"/>
    <col min="2" max="80" width="1.12109375" style="9" customWidth="1"/>
    <col min="81" max="83" width="9.375" style="9" customWidth="1"/>
    <col min="84" max="84" width="9.125" style="9" customWidth="1"/>
    <col min="85" max="85" width="8.375" style="9" customWidth="1"/>
    <col min="86" max="86" width="15.125" style="9" customWidth="1"/>
    <col min="87" max="16384" width="1.12109375" style="9" customWidth="1"/>
  </cols>
  <sheetData>
    <row r="1" ht="15.75">
      <c r="A1" s="5" t="s">
        <v>98</v>
      </c>
    </row>
    <row r="3" spans="1:86" s="5" customFormat="1" ht="15.75">
      <c r="A3" s="21" t="s">
        <v>99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</row>
    <row r="4" spans="1:80" s="8" customFormat="1" ht="9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6" ht="12.75" customHeight="1">
      <c r="A5" s="179" t="s">
        <v>16</v>
      </c>
      <c r="B5" s="179"/>
      <c r="C5" s="179"/>
      <c r="D5" s="179"/>
      <c r="E5" s="184" t="s">
        <v>3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5" t="s">
        <v>40</v>
      </c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186"/>
      <c r="CC5" s="424"/>
      <c r="CD5" s="424"/>
      <c r="CE5" s="424"/>
      <c r="CF5" s="424"/>
      <c r="CG5" s="424"/>
      <c r="CH5" s="424"/>
    </row>
    <row r="6" spans="1:86" ht="21.75" customHeight="1">
      <c r="A6" s="179"/>
      <c r="B6" s="179"/>
      <c r="C6" s="179"/>
      <c r="D6" s="179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7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188"/>
      <c r="CC6" s="219"/>
      <c r="CD6" s="219"/>
      <c r="CE6" s="219"/>
      <c r="CF6" s="219"/>
      <c r="CG6" s="219"/>
      <c r="CH6" s="219"/>
    </row>
    <row r="7" spans="1:86" ht="12.75" customHeight="1">
      <c r="A7" s="179"/>
      <c r="B7" s="179"/>
      <c r="C7" s="179"/>
      <c r="D7" s="179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7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188"/>
      <c r="CC7" s="425"/>
      <c r="CD7" s="425"/>
      <c r="CE7" s="425"/>
      <c r="CF7" s="425"/>
      <c r="CG7" s="425"/>
      <c r="CH7" s="219"/>
    </row>
    <row r="8" spans="1:86" ht="8.25" customHeight="1">
      <c r="A8" s="179"/>
      <c r="B8" s="179"/>
      <c r="C8" s="179"/>
      <c r="D8" s="179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9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190"/>
      <c r="CC8" s="425"/>
      <c r="CD8" s="425"/>
      <c r="CE8" s="425"/>
      <c r="CF8" s="425"/>
      <c r="CG8" s="425"/>
      <c r="CH8" s="219"/>
    </row>
    <row r="9" spans="1:86" ht="12.75">
      <c r="A9" s="184">
        <v>1</v>
      </c>
      <c r="B9" s="184"/>
      <c r="C9" s="184"/>
      <c r="D9" s="184"/>
      <c r="E9" s="184">
        <v>2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209">
        <v>3</v>
      </c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1"/>
      <c r="CC9" s="13"/>
      <c r="CD9" s="13"/>
      <c r="CE9" s="13"/>
      <c r="CF9" s="13"/>
      <c r="CG9" s="13"/>
      <c r="CH9" s="13"/>
    </row>
    <row r="10" spans="1:86" ht="12.75">
      <c r="A10" s="216"/>
      <c r="B10" s="216"/>
      <c r="C10" s="216"/>
      <c r="D10" s="216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177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78"/>
      <c r="CC10" s="20"/>
      <c r="CD10" s="20"/>
      <c r="CE10" s="20"/>
      <c r="CF10" s="20"/>
      <c r="CG10" s="20"/>
      <c r="CH10" s="20"/>
    </row>
    <row r="11" spans="1:86" ht="12.75">
      <c r="A11" s="216"/>
      <c r="B11" s="216"/>
      <c r="C11" s="216"/>
      <c r="D11" s="216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177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78"/>
      <c r="CC11" s="20"/>
      <c r="CD11" s="20"/>
      <c r="CE11" s="20"/>
      <c r="CF11" s="20"/>
      <c r="CG11" s="20"/>
      <c r="CH11" s="20"/>
    </row>
    <row r="12" spans="1:86" ht="12.75">
      <c r="A12" s="230" t="s">
        <v>79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2"/>
      <c r="AO12" s="177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78"/>
      <c r="CC12" s="20"/>
      <c r="CD12" s="20"/>
      <c r="CE12" s="20"/>
      <c r="CF12" s="20"/>
      <c r="CG12" s="20"/>
      <c r="CH12" s="20"/>
    </row>
    <row r="13" s="1" customFormat="1" ht="15.75"/>
    <row r="14" spans="1:86" s="1" customFormat="1" ht="36" customHeight="1">
      <c r="A14" s="423" t="s">
        <v>100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423"/>
      <c r="BL14" s="423"/>
      <c r="BM14" s="423"/>
      <c r="BN14" s="423"/>
      <c r="BO14" s="423"/>
      <c r="BP14" s="423"/>
      <c r="BQ14" s="423"/>
      <c r="BR14" s="423"/>
      <c r="BS14" s="423"/>
      <c r="BT14" s="423"/>
      <c r="BU14" s="423"/>
      <c r="BV14" s="423"/>
      <c r="BW14" s="423"/>
      <c r="BX14" s="423"/>
      <c r="BY14" s="423"/>
      <c r="BZ14" s="423"/>
      <c r="CA14" s="423"/>
      <c r="CB14" s="423"/>
      <c r="CC14" s="423"/>
      <c r="CD14" s="423"/>
      <c r="CE14" s="423"/>
      <c r="CF14" s="423"/>
      <c r="CG14" s="423"/>
      <c r="CH14" s="423"/>
    </row>
    <row r="15" spans="1:86" s="1" customFormat="1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8"/>
      <c r="CD15" s="8"/>
      <c r="CE15" s="8"/>
      <c r="CF15" s="8"/>
      <c r="CG15" s="8"/>
      <c r="CH15" s="8"/>
    </row>
    <row r="16" spans="1:86" s="1" customFormat="1" ht="15.75">
      <c r="A16" s="179" t="s">
        <v>16</v>
      </c>
      <c r="B16" s="179"/>
      <c r="C16" s="179"/>
      <c r="D16" s="179"/>
      <c r="E16" s="184" t="s">
        <v>3</v>
      </c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5" t="s">
        <v>4</v>
      </c>
      <c r="AT16" s="218"/>
      <c r="AU16" s="218"/>
      <c r="AV16" s="218"/>
      <c r="AW16" s="218"/>
      <c r="AX16" s="218"/>
      <c r="AY16" s="218"/>
      <c r="AZ16" s="218"/>
      <c r="BA16" s="218"/>
      <c r="BB16" s="186"/>
      <c r="BC16" s="179" t="s">
        <v>40</v>
      </c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85" t="s">
        <v>5</v>
      </c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186"/>
      <c r="CC16" s="424"/>
      <c r="CD16" s="424"/>
      <c r="CE16" s="424"/>
      <c r="CF16" s="424"/>
      <c r="CG16" s="424"/>
      <c r="CH16" s="424"/>
    </row>
    <row r="17" spans="1:86" s="1" customFormat="1" ht="20.25" customHeight="1">
      <c r="A17" s="179"/>
      <c r="B17" s="179"/>
      <c r="C17" s="179"/>
      <c r="D17" s="179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7"/>
      <c r="AT17" s="219"/>
      <c r="AU17" s="219"/>
      <c r="AV17" s="219"/>
      <c r="AW17" s="219"/>
      <c r="AX17" s="219"/>
      <c r="AY17" s="219"/>
      <c r="AZ17" s="219"/>
      <c r="BA17" s="219"/>
      <c r="BB17" s="188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87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188"/>
      <c r="CC17" s="219"/>
      <c r="CD17" s="219"/>
      <c r="CE17" s="219"/>
      <c r="CF17" s="219"/>
      <c r="CG17" s="219"/>
      <c r="CH17" s="219"/>
    </row>
    <row r="18" spans="1:86" s="1" customFormat="1" ht="9.75" customHeight="1">
      <c r="A18" s="179"/>
      <c r="B18" s="179"/>
      <c r="C18" s="179"/>
      <c r="D18" s="179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7"/>
      <c r="AT18" s="219"/>
      <c r="AU18" s="219"/>
      <c r="AV18" s="219"/>
      <c r="AW18" s="219"/>
      <c r="AX18" s="219"/>
      <c r="AY18" s="219"/>
      <c r="AZ18" s="219"/>
      <c r="BA18" s="219"/>
      <c r="BB18" s="188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87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188"/>
      <c r="CC18" s="425"/>
      <c r="CD18" s="425"/>
      <c r="CE18" s="425"/>
      <c r="CF18" s="425"/>
      <c r="CG18" s="425"/>
      <c r="CH18" s="219"/>
    </row>
    <row r="19" spans="1:86" s="1" customFormat="1" ht="12.75" customHeight="1">
      <c r="A19" s="179"/>
      <c r="B19" s="179"/>
      <c r="C19" s="179"/>
      <c r="D19" s="179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9"/>
      <c r="AT19" s="220"/>
      <c r="AU19" s="220"/>
      <c r="AV19" s="220"/>
      <c r="AW19" s="220"/>
      <c r="AX19" s="220"/>
      <c r="AY19" s="220"/>
      <c r="AZ19" s="220"/>
      <c r="BA19" s="220"/>
      <c r="BB19" s="190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89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190"/>
      <c r="CC19" s="425"/>
      <c r="CD19" s="425"/>
      <c r="CE19" s="425"/>
      <c r="CF19" s="425"/>
      <c r="CG19" s="425"/>
      <c r="CH19" s="219"/>
    </row>
    <row r="20" spans="1:86" s="1" customFormat="1" ht="15.75">
      <c r="A20" s="184">
        <v>1</v>
      </c>
      <c r="B20" s="184"/>
      <c r="C20" s="184"/>
      <c r="D20" s="184"/>
      <c r="E20" s="184">
        <v>2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>
        <v>3</v>
      </c>
      <c r="AT20" s="184"/>
      <c r="AU20" s="184"/>
      <c r="AV20" s="184"/>
      <c r="AW20" s="184"/>
      <c r="AX20" s="184"/>
      <c r="AY20" s="184"/>
      <c r="AZ20" s="184"/>
      <c r="BA20" s="184"/>
      <c r="BB20" s="184"/>
      <c r="BC20" s="184">
        <v>4</v>
      </c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 t="s">
        <v>35</v>
      </c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3"/>
      <c r="CD20" s="13"/>
      <c r="CE20" s="13"/>
      <c r="CF20" s="13"/>
      <c r="CG20" s="13"/>
      <c r="CH20" s="13"/>
    </row>
    <row r="21" spans="1:86" s="1" customFormat="1" ht="15.75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351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0"/>
      <c r="CD21" s="20"/>
      <c r="CE21" s="20"/>
      <c r="CF21" s="20"/>
      <c r="CG21" s="20"/>
      <c r="CH21" s="20"/>
    </row>
    <row r="22" spans="1:86" s="1" customFormat="1" ht="15.75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0"/>
      <c r="CD22" s="20"/>
      <c r="CE22" s="20"/>
      <c r="CF22" s="20"/>
      <c r="CG22" s="20"/>
      <c r="CH22" s="20"/>
    </row>
    <row r="23" spans="1:86" s="1" customFormat="1" ht="15.75">
      <c r="A23" s="230" t="s">
        <v>46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2"/>
      <c r="AS23" s="214" t="s">
        <v>2</v>
      </c>
      <c r="AT23" s="214"/>
      <c r="AU23" s="214"/>
      <c r="AV23" s="214"/>
      <c r="AW23" s="214"/>
      <c r="AX23" s="214"/>
      <c r="AY23" s="214"/>
      <c r="AZ23" s="214"/>
      <c r="BA23" s="214"/>
      <c r="BB23" s="214"/>
      <c r="BC23" s="214" t="s">
        <v>2</v>
      </c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0"/>
      <c r="CD23" s="20"/>
      <c r="CE23" s="20"/>
      <c r="CF23" s="20"/>
      <c r="CG23" s="20"/>
      <c r="CH23" s="20"/>
    </row>
    <row r="24" s="1" customFormat="1" ht="15.75"/>
    <row r="25" s="1" customFormat="1" ht="15.75"/>
    <row r="26" spans="1:86" ht="15.75">
      <c r="A26" s="202" t="s">
        <v>101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</row>
    <row r="27" spans="1:8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8"/>
      <c r="CD27" s="8"/>
      <c r="CE27" s="8"/>
      <c r="CF27" s="8"/>
      <c r="CG27" s="8"/>
      <c r="CH27" s="8"/>
    </row>
    <row r="28" spans="1:86" ht="12.75">
      <c r="A28" s="179" t="s">
        <v>16</v>
      </c>
      <c r="B28" s="179"/>
      <c r="C28" s="179"/>
      <c r="D28" s="179"/>
      <c r="E28" s="184" t="s">
        <v>3</v>
      </c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 t="s">
        <v>4</v>
      </c>
      <c r="AT28" s="184"/>
      <c r="AU28" s="184"/>
      <c r="AV28" s="184"/>
      <c r="AW28" s="184"/>
      <c r="AX28" s="184"/>
      <c r="AY28" s="184"/>
      <c r="AZ28" s="184"/>
      <c r="BA28" s="184"/>
      <c r="BB28" s="184"/>
      <c r="BC28" s="179" t="s">
        <v>40</v>
      </c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84" t="s">
        <v>5</v>
      </c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424"/>
      <c r="CD28" s="424"/>
      <c r="CE28" s="424"/>
      <c r="CF28" s="424"/>
      <c r="CG28" s="424"/>
      <c r="CH28" s="424"/>
    </row>
    <row r="29" spans="1:86" ht="36.75" customHeight="1">
      <c r="A29" s="179"/>
      <c r="B29" s="179"/>
      <c r="C29" s="179"/>
      <c r="D29" s="179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219"/>
      <c r="CD29" s="219"/>
      <c r="CE29" s="219"/>
      <c r="CF29" s="219"/>
      <c r="CG29" s="219"/>
      <c r="CH29" s="219"/>
    </row>
    <row r="30" spans="1:86" ht="12.75" customHeight="1">
      <c r="A30" s="179"/>
      <c r="B30" s="179"/>
      <c r="C30" s="179"/>
      <c r="D30" s="179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425"/>
      <c r="CD30" s="425"/>
      <c r="CE30" s="425"/>
      <c r="CF30" s="425"/>
      <c r="CG30" s="425"/>
      <c r="CH30" s="219"/>
    </row>
    <row r="31" spans="1:86" ht="12.75">
      <c r="A31" s="179"/>
      <c r="B31" s="179"/>
      <c r="C31" s="179"/>
      <c r="D31" s="179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425"/>
      <c r="CD31" s="425"/>
      <c r="CE31" s="425"/>
      <c r="CF31" s="425"/>
      <c r="CG31" s="425"/>
      <c r="CH31" s="219"/>
    </row>
    <row r="32" spans="1:86" ht="12.75">
      <c r="A32" s="184">
        <v>1</v>
      </c>
      <c r="B32" s="184"/>
      <c r="C32" s="184"/>
      <c r="D32" s="184"/>
      <c r="E32" s="184">
        <v>2</v>
      </c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>
        <v>3</v>
      </c>
      <c r="AT32" s="184"/>
      <c r="AU32" s="184"/>
      <c r="AV32" s="184"/>
      <c r="AW32" s="184"/>
      <c r="AX32" s="184"/>
      <c r="AY32" s="184"/>
      <c r="AZ32" s="184"/>
      <c r="BA32" s="184"/>
      <c r="BB32" s="184"/>
      <c r="BC32" s="184">
        <v>4</v>
      </c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 t="s">
        <v>35</v>
      </c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3"/>
      <c r="CD32" s="13"/>
      <c r="CE32" s="13"/>
      <c r="CF32" s="13"/>
      <c r="CG32" s="13"/>
      <c r="CH32" s="13"/>
    </row>
    <row r="33" spans="1:86" ht="12.7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351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0"/>
      <c r="CD33" s="20"/>
      <c r="CE33" s="20"/>
      <c r="CF33" s="20"/>
      <c r="CG33" s="20"/>
      <c r="CH33" s="20"/>
    </row>
    <row r="34" spans="1:86" ht="12.75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0"/>
      <c r="CD34" s="20"/>
      <c r="CE34" s="20"/>
      <c r="CF34" s="20"/>
      <c r="CG34" s="20"/>
      <c r="CH34" s="20"/>
    </row>
    <row r="35" spans="1:86" ht="12.75">
      <c r="A35" s="230" t="s">
        <v>51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2"/>
      <c r="AS35" s="214" t="s">
        <v>2</v>
      </c>
      <c r="AT35" s="214"/>
      <c r="AU35" s="214"/>
      <c r="AV35" s="214"/>
      <c r="AW35" s="214"/>
      <c r="AX35" s="214"/>
      <c r="AY35" s="214"/>
      <c r="AZ35" s="214"/>
      <c r="BA35" s="214"/>
      <c r="BB35" s="214"/>
      <c r="BC35" s="214" t="s">
        <v>2</v>
      </c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0"/>
      <c r="CD35" s="20"/>
      <c r="CE35" s="20"/>
      <c r="CF35" s="20"/>
      <c r="CG35" s="20"/>
      <c r="CH35" s="20"/>
    </row>
  </sheetData>
  <sheetProtection/>
  <mergeCells count="91">
    <mergeCell ref="A22:D22"/>
    <mergeCell ref="E22:AR22"/>
    <mergeCell ref="AS22:BB22"/>
    <mergeCell ref="BC22:BM22"/>
    <mergeCell ref="BN22:CB22"/>
    <mergeCell ref="AO5:CB8"/>
    <mergeCell ref="AO9:CB9"/>
    <mergeCell ref="AO10:CB10"/>
    <mergeCell ref="AO11:CB11"/>
    <mergeCell ref="AO12:CB12"/>
    <mergeCell ref="A21:D21"/>
    <mergeCell ref="E21:AR21"/>
    <mergeCell ref="CH17:CH19"/>
    <mergeCell ref="CC18:CC19"/>
    <mergeCell ref="CD18:CD19"/>
    <mergeCell ref="CE18:CE19"/>
    <mergeCell ref="CF18:CF19"/>
    <mergeCell ref="CC17:CD17"/>
    <mergeCell ref="CE17:CG17"/>
    <mergeCell ref="BN20:CB20"/>
    <mergeCell ref="E20:AR20"/>
    <mergeCell ref="AS21:BB21"/>
    <mergeCell ref="BC21:BM21"/>
    <mergeCell ref="BN21:CB21"/>
    <mergeCell ref="AS20:BB20"/>
    <mergeCell ref="BC20:BM20"/>
    <mergeCell ref="CG7:CG8"/>
    <mergeCell ref="CG18:CG19"/>
    <mergeCell ref="A5:D8"/>
    <mergeCell ref="E5:AN8"/>
    <mergeCell ref="CC16:CH16"/>
    <mergeCell ref="A14:CH14"/>
    <mergeCell ref="CC5:CH5"/>
    <mergeCell ref="CC6:CD6"/>
    <mergeCell ref="CE6:CG6"/>
    <mergeCell ref="CH6:CH8"/>
    <mergeCell ref="CC7:CC8"/>
    <mergeCell ref="CD7:CD8"/>
    <mergeCell ref="CE7:CE8"/>
    <mergeCell ref="CF7:CF8"/>
    <mergeCell ref="A11:D11"/>
    <mergeCell ref="E11:AN11"/>
    <mergeCell ref="A12:AN12"/>
    <mergeCell ref="A9:D9"/>
    <mergeCell ref="E9:AN9"/>
    <mergeCell ref="A10:D10"/>
    <mergeCell ref="E10:AN10"/>
    <mergeCell ref="A26:CH26"/>
    <mergeCell ref="A23:AR23"/>
    <mergeCell ref="AS23:BB23"/>
    <mergeCell ref="BC23:BM23"/>
    <mergeCell ref="BN23:CB23"/>
    <mergeCell ref="CC28:CH28"/>
    <mergeCell ref="CC29:CD29"/>
    <mergeCell ref="CE29:CG29"/>
    <mergeCell ref="CH29:CH31"/>
    <mergeCell ref="CC30:CC31"/>
    <mergeCell ref="CD30:CD31"/>
    <mergeCell ref="CE30:CE31"/>
    <mergeCell ref="CF30:CF31"/>
    <mergeCell ref="CG30:CG31"/>
    <mergeCell ref="A32:D32"/>
    <mergeCell ref="E32:AR32"/>
    <mergeCell ref="AS32:BB32"/>
    <mergeCell ref="BC32:BM32"/>
    <mergeCell ref="BN32:CB32"/>
    <mergeCell ref="A28:D31"/>
    <mergeCell ref="E28:AR31"/>
    <mergeCell ref="AS28:BB31"/>
    <mergeCell ref="BC28:BM31"/>
    <mergeCell ref="BN28:CB31"/>
    <mergeCell ref="A33:D33"/>
    <mergeCell ref="E33:AR33"/>
    <mergeCell ref="AS33:BB33"/>
    <mergeCell ref="BC33:BM33"/>
    <mergeCell ref="BN33:CB33"/>
    <mergeCell ref="A34:D34"/>
    <mergeCell ref="E34:AR34"/>
    <mergeCell ref="AS34:BB34"/>
    <mergeCell ref="BC34:BM34"/>
    <mergeCell ref="BN34:CB34"/>
    <mergeCell ref="A35:AR35"/>
    <mergeCell ref="AS35:BB35"/>
    <mergeCell ref="BC35:BM35"/>
    <mergeCell ref="BN35:CB35"/>
    <mergeCell ref="A16:D19"/>
    <mergeCell ref="E16:AR19"/>
    <mergeCell ref="AS16:BB19"/>
    <mergeCell ref="BC16:BM19"/>
    <mergeCell ref="BN16:CB19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CH23"/>
  <sheetViews>
    <sheetView view="pageBreakPreview" zoomScaleSheetLayoutView="100" zoomScalePageLayoutView="0" workbookViewId="0" topLeftCell="A1">
      <selection activeCell="CR26" sqref="CR26"/>
    </sheetView>
  </sheetViews>
  <sheetFormatPr defaultColWidth="1.12109375" defaultRowHeight="12.75"/>
  <cols>
    <col min="1" max="1" width="2.125" style="9" bestFit="1" customWidth="1"/>
    <col min="2" max="80" width="1.12109375" style="9" customWidth="1"/>
    <col min="81" max="83" width="9.375" style="9" customWidth="1"/>
    <col min="84" max="84" width="9.125" style="9" customWidth="1"/>
    <col min="85" max="85" width="8.375" style="9" customWidth="1"/>
    <col min="86" max="86" width="15.125" style="9" customWidth="1"/>
    <col min="87" max="16384" width="1.12109375" style="9" customWidth="1"/>
  </cols>
  <sheetData>
    <row r="1" spans="1:86" ht="36.75" customHeight="1">
      <c r="A1" s="423" t="s">
        <v>89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</row>
    <row r="3" spans="1:86" s="5" customFormat="1" ht="15.75">
      <c r="A3" s="21" t="s">
        <v>87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</row>
    <row r="4" spans="1:80" s="8" customFormat="1" ht="9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6" ht="12.75" customHeight="1">
      <c r="A5" s="185" t="s">
        <v>16</v>
      </c>
      <c r="B5" s="218"/>
      <c r="C5" s="218"/>
      <c r="D5" s="186"/>
      <c r="E5" s="233" t="s">
        <v>3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5"/>
      <c r="AN5" s="185" t="s">
        <v>39</v>
      </c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186"/>
      <c r="BD5" s="185" t="s">
        <v>38</v>
      </c>
      <c r="BE5" s="218"/>
      <c r="BF5" s="218"/>
      <c r="BG5" s="218"/>
      <c r="BH5" s="218"/>
      <c r="BI5" s="218"/>
      <c r="BJ5" s="218"/>
      <c r="BK5" s="218"/>
      <c r="BL5" s="218"/>
      <c r="BM5" s="186"/>
      <c r="BN5" s="185" t="s">
        <v>40</v>
      </c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186"/>
      <c r="CC5" s="177" t="s">
        <v>41</v>
      </c>
      <c r="CD5" s="183"/>
      <c r="CE5" s="183"/>
      <c r="CF5" s="183"/>
      <c r="CG5" s="183"/>
      <c r="CH5" s="178"/>
    </row>
    <row r="6" spans="1:86" ht="78.75" customHeight="1">
      <c r="A6" s="187"/>
      <c r="B6" s="219"/>
      <c r="C6" s="219"/>
      <c r="D6" s="188"/>
      <c r="E6" s="236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8"/>
      <c r="AN6" s="187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188"/>
      <c r="BD6" s="187"/>
      <c r="BE6" s="219"/>
      <c r="BF6" s="219"/>
      <c r="BG6" s="219"/>
      <c r="BH6" s="219"/>
      <c r="BI6" s="219"/>
      <c r="BJ6" s="219"/>
      <c r="BK6" s="219"/>
      <c r="BL6" s="219"/>
      <c r="BM6" s="188"/>
      <c r="BN6" s="187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188"/>
      <c r="CC6" s="170" t="s">
        <v>13</v>
      </c>
      <c r="CD6" s="171"/>
      <c r="CE6" s="170" t="s">
        <v>23</v>
      </c>
      <c r="CF6" s="199"/>
      <c r="CG6" s="171"/>
      <c r="CH6" s="174" t="s">
        <v>24</v>
      </c>
    </row>
    <row r="7" spans="1:86" ht="12.75" customHeight="1">
      <c r="A7" s="187"/>
      <c r="B7" s="219"/>
      <c r="C7" s="219"/>
      <c r="D7" s="188"/>
      <c r="E7" s="236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8"/>
      <c r="AN7" s="187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188"/>
      <c r="BD7" s="187"/>
      <c r="BE7" s="219"/>
      <c r="BF7" s="219"/>
      <c r="BG7" s="219"/>
      <c r="BH7" s="219"/>
      <c r="BI7" s="219"/>
      <c r="BJ7" s="219"/>
      <c r="BK7" s="219"/>
      <c r="BL7" s="219"/>
      <c r="BM7" s="188"/>
      <c r="BN7" s="187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188"/>
      <c r="CC7" s="212" t="s">
        <v>21</v>
      </c>
      <c r="CD7" s="212" t="s">
        <v>22</v>
      </c>
      <c r="CE7" s="212" t="s">
        <v>55</v>
      </c>
      <c r="CF7" s="212" t="s">
        <v>21</v>
      </c>
      <c r="CG7" s="212" t="s">
        <v>22</v>
      </c>
      <c r="CH7" s="175"/>
    </row>
    <row r="8" spans="1:86" ht="12.75" customHeight="1">
      <c r="A8" s="189"/>
      <c r="B8" s="220"/>
      <c r="C8" s="220"/>
      <c r="D8" s="190"/>
      <c r="E8" s="239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1"/>
      <c r="AN8" s="189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190"/>
      <c r="BD8" s="189"/>
      <c r="BE8" s="220"/>
      <c r="BF8" s="220"/>
      <c r="BG8" s="220"/>
      <c r="BH8" s="220"/>
      <c r="BI8" s="220"/>
      <c r="BJ8" s="220"/>
      <c r="BK8" s="220"/>
      <c r="BL8" s="220"/>
      <c r="BM8" s="190"/>
      <c r="BN8" s="189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190"/>
      <c r="CC8" s="213"/>
      <c r="CD8" s="213"/>
      <c r="CE8" s="213"/>
      <c r="CF8" s="213"/>
      <c r="CG8" s="213"/>
      <c r="CH8" s="176"/>
    </row>
    <row r="9" spans="1:86" ht="12.75">
      <c r="A9" s="209">
        <v>1</v>
      </c>
      <c r="B9" s="210"/>
      <c r="C9" s="210"/>
      <c r="D9" s="211"/>
      <c r="E9" s="209">
        <v>2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1"/>
      <c r="AN9" s="209">
        <v>3</v>
      </c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1"/>
      <c r="BD9" s="209">
        <v>4</v>
      </c>
      <c r="BE9" s="210"/>
      <c r="BF9" s="210"/>
      <c r="BG9" s="210"/>
      <c r="BH9" s="210"/>
      <c r="BI9" s="210"/>
      <c r="BJ9" s="210"/>
      <c r="BK9" s="210"/>
      <c r="BL9" s="210"/>
      <c r="BM9" s="211"/>
      <c r="BN9" s="209" t="s">
        <v>35</v>
      </c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1"/>
      <c r="CC9" s="16">
        <v>6</v>
      </c>
      <c r="CD9" s="16">
        <v>7</v>
      </c>
      <c r="CE9" s="16">
        <v>8</v>
      </c>
      <c r="CF9" s="16">
        <v>9</v>
      </c>
      <c r="CG9" s="16">
        <v>10</v>
      </c>
      <c r="CH9" s="16">
        <v>11</v>
      </c>
    </row>
    <row r="10" spans="1:86" ht="12.75">
      <c r="A10" s="429"/>
      <c r="B10" s="430"/>
      <c r="C10" s="430"/>
      <c r="D10" s="431"/>
      <c r="E10" s="429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1"/>
      <c r="AN10" s="426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8"/>
      <c r="BD10" s="426"/>
      <c r="BE10" s="427"/>
      <c r="BF10" s="427"/>
      <c r="BG10" s="427"/>
      <c r="BH10" s="427"/>
      <c r="BI10" s="427"/>
      <c r="BJ10" s="427"/>
      <c r="BK10" s="427"/>
      <c r="BL10" s="427"/>
      <c r="BM10" s="428"/>
      <c r="BN10" s="426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8"/>
      <c r="CC10" s="18"/>
      <c r="CD10" s="18"/>
      <c r="CE10" s="18"/>
      <c r="CF10" s="18"/>
      <c r="CG10" s="18"/>
      <c r="CH10" s="18"/>
    </row>
    <row r="11" spans="1:86" ht="12.75">
      <c r="A11" s="429"/>
      <c r="B11" s="430"/>
      <c r="C11" s="430"/>
      <c r="D11" s="431"/>
      <c r="E11" s="429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1"/>
      <c r="AN11" s="426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8"/>
      <c r="BD11" s="426"/>
      <c r="BE11" s="427"/>
      <c r="BF11" s="427"/>
      <c r="BG11" s="427"/>
      <c r="BH11" s="427"/>
      <c r="BI11" s="427"/>
      <c r="BJ11" s="427"/>
      <c r="BK11" s="427"/>
      <c r="BL11" s="427"/>
      <c r="BM11" s="428"/>
      <c r="BN11" s="426"/>
      <c r="BO11" s="427"/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8"/>
      <c r="CC11" s="18"/>
      <c r="CD11" s="18"/>
      <c r="CE11" s="18"/>
      <c r="CF11" s="18"/>
      <c r="CG11" s="18"/>
      <c r="CH11" s="18"/>
    </row>
    <row r="12" spans="1:86" ht="12.75">
      <c r="A12" s="230" t="s">
        <v>44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2"/>
      <c r="AN12" s="177" t="s">
        <v>2</v>
      </c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78"/>
      <c r="BD12" s="177" t="s">
        <v>2</v>
      </c>
      <c r="BE12" s="183"/>
      <c r="BF12" s="183"/>
      <c r="BG12" s="183"/>
      <c r="BH12" s="183"/>
      <c r="BI12" s="183"/>
      <c r="BJ12" s="183"/>
      <c r="BK12" s="183"/>
      <c r="BL12" s="183"/>
      <c r="BM12" s="178"/>
      <c r="BN12" s="426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8"/>
      <c r="CC12" s="18"/>
      <c r="CD12" s="18"/>
      <c r="CE12" s="18"/>
      <c r="CF12" s="18"/>
      <c r="CG12" s="18"/>
      <c r="CH12" s="18"/>
    </row>
    <row r="13" s="1" customFormat="1" ht="15.75"/>
    <row r="14" spans="1:86" s="5" customFormat="1" ht="15.75">
      <c r="A14" s="21" t="s">
        <v>88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</row>
    <row r="15" spans="1:80" s="8" customFormat="1" ht="9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</row>
    <row r="16" spans="1:86" ht="12.75">
      <c r="A16" s="179" t="s">
        <v>16</v>
      </c>
      <c r="B16" s="179"/>
      <c r="C16" s="179"/>
      <c r="D16" s="179"/>
      <c r="E16" s="184" t="s">
        <v>3</v>
      </c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5" t="s">
        <v>39</v>
      </c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186"/>
      <c r="BD16" s="185" t="s">
        <v>38</v>
      </c>
      <c r="BE16" s="218"/>
      <c r="BF16" s="218"/>
      <c r="BG16" s="218"/>
      <c r="BH16" s="218"/>
      <c r="BI16" s="218"/>
      <c r="BJ16" s="218"/>
      <c r="BK16" s="218"/>
      <c r="BL16" s="218"/>
      <c r="BM16" s="186"/>
      <c r="BN16" s="185" t="s">
        <v>40</v>
      </c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186"/>
      <c r="CC16" s="214" t="s">
        <v>41</v>
      </c>
      <c r="CD16" s="214"/>
      <c r="CE16" s="214"/>
      <c r="CF16" s="214"/>
      <c r="CG16" s="214"/>
      <c r="CH16" s="214"/>
    </row>
    <row r="17" spans="1:86" ht="83.25" customHeight="1">
      <c r="A17" s="179"/>
      <c r="B17" s="179"/>
      <c r="C17" s="179"/>
      <c r="D17" s="179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7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188"/>
      <c r="BD17" s="187"/>
      <c r="BE17" s="219"/>
      <c r="BF17" s="219"/>
      <c r="BG17" s="219"/>
      <c r="BH17" s="219"/>
      <c r="BI17" s="219"/>
      <c r="BJ17" s="219"/>
      <c r="BK17" s="219"/>
      <c r="BL17" s="219"/>
      <c r="BM17" s="188"/>
      <c r="BN17" s="187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188"/>
      <c r="CC17" s="179" t="s">
        <v>13</v>
      </c>
      <c r="CD17" s="179"/>
      <c r="CE17" s="170" t="s">
        <v>23</v>
      </c>
      <c r="CF17" s="199"/>
      <c r="CG17" s="171"/>
      <c r="CH17" s="174" t="s">
        <v>24</v>
      </c>
    </row>
    <row r="18" spans="1:86" ht="12.75" customHeight="1">
      <c r="A18" s="179"/>
      <c r="B18" s="179"/>
      <c r="C18" s="179"/>
      <c r="D18" s="179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7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188"/>
      <c r="BD18" s="187"/>
      <c r="BE18" s="219"/>
      <c r="BF18" s="219"/>
      <c r="BG18" s="219"/>
      <c r="BH18" s="219"/>
      <c r="BI18" s="219"/>
      <c r="BJ18" s="219"/>
      <c r="BK18" s="219"/>
      <c r="BL18" s="219"/>
      <c r="BM18" s="188"/>
      <c r="BN18" s="187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188"/>
      <c r="CC18" s="191" t="s">
        <v>21</v>
      </c>
      <c r="CD18" s="191" t="s">
        <v>22</v>
      </c>
      <c r="CE18" s="212" t="s">
        <v>55</v>
      </c>
      <c r="CF18" s="191" t="s">
        <v>21</v>
      </c>
      <c r="CG18" s="191" t="s">
        <v>22</v>
      </c>
      <c r="CH18" s="175"/>
    </row>
    <row r="19" spans="1:86" ht="12.75">
      <c r="A19" s="179"/>
      <c r="B19" s="179"/>
      <c r="C19" s="179"/>
      <c r="D19" s="179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9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190"/>
      <c r="BD19" s="189"/>
      <c r="BE19" s="220"/>
      <c r="BF19" s="220"/>
      <c r="BG19" s="220"/>
      <c r="BH19" s="220"/>
      <c r="BI19" s="220"/>
      <c r="BJ19" s="220"/>
      <c r="BK19" s="220"/>
      <c r="BL19" s="220"/>
      <c r="BM19" s="190"/>
      <c r="BN19" s="189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190"/>
      <c r="CC19" s="191"/>
      <c r="CD19" s="191"/>
      <c r="CE19" s="213"/>
      <c r="CF19" s="191"/>
      <c r="CG19" s="191"/>
      <c r="CH19" s="176"/>
    </row>
    <row r="20" spans="1:86" ht="12.75">
      <c r="A20" s="184">
        <v>1</v>
      </c>
      <c r="B20" s="184"/>
      <c r="C20" s="184"/>
      <c r="D20" s="184"/>
      <c r="E20" s="184">
        <v>2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>
        <v>3</v>
      </c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>
        <v>4</v>
      </c>
      <c r="BE20" s="184"/>
      <c r="BF20" s="184"/>
      <c r="BG20" s="184"/>
      <c r="BH20" s="184"/>
      <c r="BI20" s="184"/>
      <c r="BJ20" s="184"/>
      <c r="BK20" s="184"/>
      <c r="BL20" s="184"/>
      <c r="BM20" s="184"/>
      <c r="BN20" s="184" t="s">
        <v>35</v>
      </c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6">
        <v>6</v>
      </c>
      <c r="CD20" s="16">
        <v>7</v>
      </c>
      <c r="CE20" s="16">
        <v>8</v>
      </c>
      <c r="CF20" s="16">
        <v>9</v>
      </c>
      <c r="CG20" s="16">
        <v>10</v>
      </c>
      <c r="CH20" s="16">
        <v>11</v>
      </c>
    </row>
    <row r="21" spans="1:86" ht="12.75">
      <c r="A21" s="216"/>
      <c r="B21" s="216"/>
      <c r="C21" s="216"/>
      <c r="D21" s="216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18"/>
      <c r="CD21" s="18"/>
      <c r="CE21" s="18"/>
      <c r="CF21" s="18"/>
      <c r="CG21" s="18"/>
      <c r="CH21" s="18"/>
    </row>
    <row r="22" spans="1:86" ht="12.75">
      <c r="A22" s="216"/>
      <c r="B22" s="216"/>
      <c r="C22" s="216"/>
      <c r="D22" s="216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18"/>
      <c r="CD22" s="18"/>
      <c r="CE22" s="18"/>
      <c r="CF22" s="18"/>
      <c r="CG22" s="18"/>
      <c r="CH22" s="18"/>
    </row>
    <row r="23" spans="1:86" ht="12.75">
      <c r="A23" s="230" t="s">
        <v>45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2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 t="s">
        <v>2</v>
      </c>
      <c r="BE23" s="214"/>
      <c r="BF23" s="214"/>
      <c r="BG23" s="214"/>
      <c r="BH23" s="214"/>
      <c r="BI23" s="214"/>
      <c r="BJ23" s="214"/>
      <c r="BK23" s="214"/>
      <c r="BL23" s="214"/>
      <c r="BM23" s="214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18"/>
      <c r="CD23" s="18"/>
      <c r="CE23" s="18"/>
      <c r="CF23" s="18"/>
      <c r="CG23" s="18"/>
      <c r="CH23" s="18"/>
    </row>
    <row r="24" s="1" customFormat="1" ht="15.75"/>
  </sheetData>
  <sheetProtection/>
  <mergeCells count="67">
    <mergeCell ref="BD12:BM12"/>
    <mergeCell ref="BN12:CB12"/>
    <mergeCell ref="A11:D11"/>
    <mergeCell ref="BD11:BM11"/>
    <mergeCell ref="BN11:CB11"/>
    <mergeCell ref="E9:AM9"/>
    <mergeCell ref="A10:D10"/>
    <mergeCell ref="E10:AM10"/>
    <mergeCell ref="AN10:BC10"/>
    <mergeCell ref="BD10:BM10"/>
    <mergeCell ref="A5:D8"/>
    <mergeCell ref="E5:AM8"/>
    <mergeCell ref="AN5:BC8"/>
    <mergeCell ref="BD5:BM8"/>
    <mergeCell ref="BN5:CB8"/>
    <mergeCell ref="A9:D9"/>
    <mergeCell ref="AN9:BC9"/>
    <mergeCell ref="BD9:BM9"/>
    <mergeCell ref="BN9:CB9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  <mergeCell ref="BN10:CB10"/>
    <mergeCell ref="E11:AM11"/>
    <mergeCell ref="AN11:BC11"/>
    <mergeCell ref="A12:AM12"/>
    <mergeCell ref="AN12:BC12"/>
    <mergeCell ref="A16:D19"/>
    <mergeCell ref="E16:AN19"/>
    <mergeCell ref="AO16:BC19"/>
    <mergeCell ref="BD16:BM19"/>
    <mergeCell ref="BN16:CB19"/>
    <mergeCell ref="BN20:CB20"/>
    <mergeCell ref="CC16:CH16"/>
    <mergeCell ref="CC17:CD17"/>
    <mergeCell ref="CE17:CG17"/>
    <mergeCell ref="CH17:CH19"/>
    <mergeCell ref="CC18:CC19"/>
    <mergeCell ref="CD18:CD19"/>
    <mergeCell ref="CE18:CE19"/>
    <mergeCell ref="CF18:CF19"/>
    <mergeCell ref="A22:D22"/>
    <mergeCell ref="E22:AN22"/>
    <mergeCell ref="AO22:BC22"/>
    <mergeCell ref="BD22:BM22"/>
    <mergeCell ref="BN22:CB22"/>
    <mergeCell ref="CG18:CG19"/>
    <mergeCell ref="A20:D20"/>
    <mergeCell ref="E20:AN20"/>
    <mergeCell ref="AO20:BC20"/>
    <mergeCell ref="BD20:BM20"/>
    <mergeCell ref="A1:CH1"/>
    <mergeCell ref="A23:AN23"/>
    <mergeCell ref="AO23:BC23"/>
    <mergeCell ref="BD23:BM23"/>
    <mergeCell ref="BN23:CB23"/>
    <mergeCell ref="A21:D21"/>
    <mergeCell ref="E21:AN21"/>
    <mergeCell ref="AO21:BC21"/>
    <mergeCell ref="BD21:BM21"/>
    <mergeCell ref="BN21:C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HP</cp:lastModifiedBy>
  <cp:lastPrinted>2024-01-16T07:40:41Z</cp:lastPrinted>
  <dcterms:created xsi:type="dcterms:W3CDTF">2004-09-19T06:34:55Z</dcterms:created>
  <dcterms:modified xsi:type="dcterms:W3CDTF">2024-02-01T08:06:44Z</dcterms:modified>
  <cp:category/>
  <cp:version/>
  <cp:contentType/>
  <cp:contentStatus/>
</cp:coreProperties>
</file>